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scteiul365-my.sharepoint.com/personal/afgse1_iscte-iul_pt/Documents/__LCD_1ºAno/2ºSemestre/4_Optimização para Ciência de Dados/"/>
    </mc:Choice>
  </mc:AlternateContent>
  <xr:revisionPtr revIDLastSave="0" documentId="13_ncr:1_{4959CC23-4E12-4EB0-AD92-B6F75FCE8B8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Answer Report 8.7" sheetId="71" r:id="rId1"/>
    <sheet name="Sensitivity Report 8.7" sheetId="72" r:id="rId2"/>
    <sheet name="Ex 8.7" sheetId="44" r:id="rId3"/>
    <sheet name="Answer Report 8.21" sheetId="67" r:id="rId4"/>
    <sheet name="Sensitivity Report 8.21" sheetId="68" r:id="rId5"/>
    <sheet name="8.21 (Hot Tubes modificado)" sheetId="61" r:id="rId6"/>
    <sheet name="Ex 8.26" sheetId="37" r:id="rId7"/>
    <sheet name="Answer Report 8.32" sheetId="54" r:id="rId8"/>
    <sheet name="Sensitivity Report 8.32" sheetId="55" r:id="rId9"/>
    <sheet name="Ex 8.32" sheetId="52" r:id="rId10"/>
  </sheets>
  <definedNames>
    <definedName name="solver_adj" localSheetId="5" hidden="1">'8.21 (Hot Tubes modificado)'!$C$6:$F$6</definedName>
    <definedName name="solver_adj" localSheetId="6" hidden="1">'Ex 8.26'!$D$12:$E$12</definedName>
    <definedName name="solver_adj" localSheetId="9" hidden="1">'Ex 8.32'!$D$11:$F$11</definedName>
    <definedName name="solver_adj" localSheetId="2" hidden="1">'Ex 8.7'!$D$11:$F$11</definedName>
    <definedName name="solver_cvg" localSheetId="5" hidden="1">0.0001</definedName>
    <definedName name="solver_cvg" localSheetId="6" hidden="1">0.000001</definedName>
    <definedName name="solver_cvg" localSheetId="9" hidden="1">0.0001</definedName>
    <definedName name="solver_cvg" localSheetId="2" hidden="1">0.0001</definedName>
    <definedName name="solver_drv" localSheetId="5" hidden="1">2</definedName>
    <definedName name="solver_drv" localSheetId="6" hidden="1">1</definedName>
    <definedName name="solver_drv" localSheetId="9" hidden="1">1</definedName>
    <definedName name="solver_drv" localSheetId="2" hidden="1">1</definedName>
    <definedName name="solver_eng" localSheetId="5" hidden="1">1</definedName>
    <definedName name="solver_eng" localSheetId="6" hidden="1">1</definedName>
    <definedName name="solver_eng" localSheetId="9" hidden="1">1</definedName>
    <definedName name="solver_eng" localSheetId="2" hidden="1">1</definedName>
    <definedName name="solver_est" localSheetId="5" hidden="1">1</definedName>
    <definedName name="solver_est" localSheetId="6" hidden="1">1</definedName>
    <definedName name="solver_est" localSheetId="9" hidden="1">1</definedName>
    <definedName name="solver_est" localSheetId="2" hidden="1">1</definedName>
    <definedName name="solver_itr" localSheetId="5" hidden="1">2147483647</definedName>
    <definedName name="solver_itr" localSheetId="6" hidden="1">2147483647</definedName>
    <definedName name="solver_itr" localSheetId="9" hidden="1">2147483647</definedName>
    <definedName name="solver_itr" localSheetId="2" hidden="1">2147483647</definedName>
    <definedName name="solver_lhs1" localSheetId="5" hidden="1">'8.21 (Hot Tubes modificado)'!$G$11:$G$13</definedName>
    <definedName name="solver_lhs1" localSheetId="6" hidden="1">'Ex 8.26'!$F$17:$F$19</definedName>
    <definedName name="solver_lhs1" localSheetId="9" hidden="1">'Ex 8.32'!$G$15</definedName>
    <definedName name="solver_lhs1" localSheetId="2" hidden="1">'Ex 8.7'!$G$15:$G$17</definedName>
    <definedName name="solver_lhs10" localSheetId="6" hidden="1">'Ex 8.26'!$H$18</definedName>
    <definedName name="solver_lhs10" localSheetId="9" hidden="1">'Ex 8.32'!#REF!</definedName>
    <definedName name="solver_lhs10" localSheetId="2" hidden="1">'Ex 8.7'!$I$16</definedName>
    <definedName name="solver_lhs2" localSheetId="5" hidden="1">'8.21 (Hot Tubes modificado)'!$G$14:$G$15</definedName>
    <definedName name="solver_lhs2" localSheetId="6" hidden="1">'Ex 8.26'!$F$17:$F$19</definedName>
    <definedName name="solver_lhs2" localSheetId="9" hidden="1">'Ex 8.32'!$G$16</definedName>
    <definedName name="solver_lhs2" localSheetId="2" hidden="1">'Ex 8.7'!$G$15:$G$17</definedName>
    <definedName name="solver_lhs3" localSheetId="5" hidden="1">'8.21 (Hot Tubes modificado)'!$G$16:$G$17</definedName>
    <definedName name="solver_lhs3" localSheetId="6" hidden="1">'Ex 8.26'!#REF!</definedName>
    <definedName name="solver_lhs3" localSheetId="9" hidden="1">'Ex 8.32'!$G$16</definedName>
    <definedName name="solver_lhs3" localSheetId="2" hidden="1">'Ex 8.7'!#REF!</definedName>
    <definedName name="solver_lhs4" localSheetId="5" hidden="1">'8.21 (Hot Tubes modificado)'!$G$18:$G$19</definedName>
    <definedName name="solver_lhs4" localSheetId="6" hidden="1">'Ex 8.26'!#REF!</definedName>
    <definedName name="solver_lhs4" localSheetId="9" hidden="1">'Ex 8.32'!#REF!</definedName>
    <definedName name="solver_lhs4" localSheetId="2" hidden="1">'Ex 8.7'!#REF!</definedName>
    <definedName name="solver_lhs5" localSheetId="6" hidden="1">'Ex 8.26'!#REF!</definedName>
    <definedName name="solver_lhs5" localSheetId="9" hidden="1">'Ex 8.32'!#REF!</definedName>
    <definedName name="solver_lhs5" localSheetId="2" hidden="1">'Ex 8.7'!#REF!</definedName>
    <definedName name="solver_lhs6" localSheetId="6" hidden="1">'Ex 8.26'!#REF!</definedName>
    <definedName name="solver_lhs6" localSheetId="9" hidden="1">'Ex 8.32'!#REF!</definedName>
    <definedName name="solver_lhs6" localSheetId="2" hidden="1">'Ex 8.7'!#REF!</definedName>
    <definedName name="solver_lhs7" localSheetId="6" hidden="1">'Ex 8.26'!#REF!</definedName>
    <definedName name="solver_lhs7" localSheetId="9" hidden="1">'Ex 8.32'!#REF!</definedName>
    <definedName name="solver_lhs7" localSheetId="2" hidden="1">'Ex 8.7'!#REF!</definedName>
    <definedName name="solver_lhs8" localSheetId="6" hidden="1">'Ex 8.26'!#REF!</definedName>
    <definedName name="solver_lhs8" localSheetId="9" hidden="1">'Ex 8.32'!#REF!</definedName>
    <definedName name="solver_lhs8" localSheetId="2" hidden="1">'Ex 8.7'!#REF!</definedName>
    <definedName name="solver_lhs9" localSheetId="6" hidden="1">'Ex 8.26'!#REF!</definedName>
    <definedName name="solver_lhs9" localSheetId="9" hidden="1">'Ex 8.32'!#REF!</definedName>
    <definedName name="solver_lhs9" localSheetId="2" hidden="1">'Ex 8.7'!#REF!</definedName>
    <definedName name="solver_mip" localSheetId="5" hidden="1">2147483647</definedName>
    <definedName name="solver_mip" localSheetId="6" hidden="1">2147483647</definedName>
    <definedName name="solver_mip" localSheetId="9" hidden="1">2147483647</definedName>
    <definedName name="solver_mip" localSheetId="2" hidden="1">2147483647</definedName>
    <definedName name="solver_mni" localSheetId="5" hidden="1">30</definedName>
    <definedName name="solver_mni" localSheetId="6" hidden="1">30</definedName>
    <definedName name="solver_mni" localSheetId="9" hidden="1">30</definedName>
    <definedName name="solver_mni" localSheetId="2" hidden="1">30</definedName>
    <definedName name="solver_mrt" localSheetId="5" hidden="1">0.075</definedName>
    <definedName name="solver_mrt" localSheetId="6" hidden="1">0.075</definedName>
    <definedName name="solver_mrt" localSheetId="9" hidden="1">0.075</definedName>
    <definedName name="solver_mrt" localSheetId="2" hidden="1">0.075</definedName>
    <definedName name="solver_msl" localSheetId="5" hidden="1">2</definedName>
    <definedName name="solver_msl" localSheetId="6" hidden="1">2</definedName>
    <definedName name="solver_msl" localSheetId="9" hidden="1">2</definedName>
    <definedName name="solver_msl" localSheetId="2" hidden="1">2</definedName>
    <definedName name="solver_neg" localSheetId="5" hidden="1">1</definedName>
    <definedName name="solver_neg" localSheetId="6" hidden="1">1</definedName>
    <definedName name="solver_neg" localSheetId="9" hidden="1">1</definedName>
    <definedName name="solver_neg" localSheetId="2" hidden="1">1</definedName>
    <definedName name="solver_nod" localSheetId="5" hidden="1">2147483647</definedName>
    <definedName name="solver_nod" localSheetId="6" hidden="1">2147483647</definedName>
    <definedName name="solver_nod" localSheetId="9" hidden="1">2147483647</definedName>
    <definedName name="solver_nod" localSheetId="2" hidden="1">2147483647</definedName>
    <definedName name="solver_num" localSheetId="5" hidden="1">4</definedName>
    <definedName name="solver_num" localSheetId="6" hidden="1">1</definedName>
    <definedName name="solver_num" localSheetId="9" hidden="1">2</definedName>
    <definedName name="solver_num" localSheetId="2" hidden="1">1</definedName>
    <definedName name="solver_nwt" localSheetId="5" hidden="1">1</definedName>
    <definedName name="solver_nwt" localSheetId="6" hidden="1">1</definedName>
    <definedName name="solver_nwt" localSheetId="9" hidden="1">1</definedName>
    <definedName name="solver_nwt" localSheetId="2" hidden="1">1</definedName>
    <definedName name="solver_opt" localSheetId="5" hidden="1">'8.21 (Hot Tubes modificado)'!$G$7</definedName>
    <definedName name="solver_opt" localSheetId="6" hidden="1">'Ex 8.26'!$F$13</definedName>
    <definedName name="solver_opt" localSheetId="9" hidden="1">'Ex 8.32'!$G$12</definedName>
    <definedName name="solver_opt" localSheetId="2" hidden="1">'Ex 8.7'!$G$12</definedName>
    <definedName name="solver_pre" localSheetId="5" hidden="1">0.000001</definedName>
    <definedName name="solver_pre" localSheetId="6" hidden="1">0.000001</definedName>
    <definedName name="solver_pre" localSheetId="9" hidden="1">0.000001</definedName>
    <definedName name="solver_pre" localSheetId="2" hidden="1">0.000001</definedName>
    <definedName name="solver_rbv" localSheetId="5" hidden="1">2</definedName>
    <definedName name="solver_rbv" localSheetId="6" hidden="1">1</definedName>
    <definedName name="solver_rbv" localSheetId="9" hidden="1">1</definedName>
    <definedName name="solver_rbv" localSheetId="2" hidden="1">2</definedName>
    <definedName name="solver_rel1" localSheetId="5" hidden="1">1</definedName>
    <definedName name="solver_rel1" localSheetId="6" hidden="1">1</definedName>
    <definedName name="solver_rel1" localSheetId="9" hidden="1">3</definedName>
    <definedName name="solver_rel1" localSheetId="2" hidden="1">1</definedName>
    <definedName name="solver_rel10" localSheetId="6" hidden="1">1</definedName>
    <definedName name="solver_rel10" localSheetId="9" hidden="1">1</definedName>
    <definedName name="solver_rel10" localSheetId="2" hidden="1">1</definedName>
    <definedName name="solver_rel2" localSheetId="5" hidden="1">2</definedName>
    <definedName name="solver_rel2" localSheetId="6" hidden="1">1</definedName>
    <definedName name="solver_rel2" localSheetId="9" hidden="1">2</definedName>
    <definedName name="solver_rel2" localSheetId="2" hidden="1">1</definedName>
    <definedName name="solver_rel3" localSheetId="5" hidden="1">1</definedName>
    <definedName name="solver_rel3" localSheetId="6" hidden="1">3</definedName>
    <definedName name="solver_rel3" localSheetId="9" hidden="1">2</definedName>
    <definedName name="solver_rel3" localSheetId="2" hidden="1">3</definedName>
    <definedName name="solver_rel4" localSheetId="5" hidden="1">3</definedName>
    <definedName name="solver_rel4" localSheetId="6" hidden="1">3</definedName>
    <definedName name="solver_rel4" localSheetId="9" hidden="1">3</definedName>
    <definedName name="solver_rel4" localSheetId="2" hidden="1">3</definedName>
    <definedName name="solver_rel5" localSheetId="6" hidden="1">3</definedName>
    <definedName name="solver_rel5" localSheetId="9" hidden="1">3</definedName>
    <definedName name="solver_rel5" localSheetId="2" hidden="1">3</definedName>
    <definedName name="solver_rel6" localSheetId="6" hidden="1">3</definedName>
    <definedName name="solver_rel6" localSheetId="9" hidden="1">3</definedName>
    <definedName name="solver_rel6" localSheetId="2" hidden="1">3</definedName>
    <definedName name="solver_rel7" localSheetId="6" hidden="1">3</definedName>
    <definedName name="solver_rel7" localSheetId="9" hidden="1">3</definedName>
    <definedName name="solver_rel7" localSheetId="2" hidden="1">3</definedName>
    <definedName name="solver_rel8" localSheetId="6" hidden="1">3</definedName>
    <definedName name="solver_rel8" localSheetId="9" hidden="1">3</definedName>
    <definedName name="solver_rel8" localSheetId="2" hidden="1">3</definedName>
    <definedName name="solver_rel9" localSheetId="6" hidden="1">3</definedName>
    <definedName name="solver_rel9" localSheetId="9" hidden="1">3</definedName>
    <definedName name="solver_rel9" localSheetId="2" hidden="1">3</definedName>
    <definedName name="solver_rhs1" localSheetId="5" hidden="1">'8.21 (Hot Tubes modificado)'!$I$11:$I$13</definedName>
    <definedName name="solver_rhs1" localSheetId="6" hidden="1">'Ex 8.26'!$H$17:$H$19</definedName>
    <definedName name="solver_rhs1" localSheetId="9" hidden="1">'Ex 8.32'!$I$15</definedName>
    <definedName name="solver_rhs1" localSheetId="2" hidden="1">'Ex 8.7'!$I$15:$I$17</definedName>
    <definedName name="solver_rhs10" localSheetId="6" hidden="1">'Ex 8.26'!$H$18</definedName>
    <definedName name="solver_rhs10" localSheetId="9" hidden="1">'Ex 8.32'!#REF!</definedName>
    <definedName name="solver_rhs10" localSheetId="2" hidden="1">'Ex 8.7'!$I$16</definedName>
    <definedName name="solver_rhs2" localSheetId="5" hidden="1">'8.21 (Hot Tubes modificado)'!$I$14:$I$15</definedName>
    <definedName name="solver_rhs2" localSheetId="6" hidden="1">'Ex 8.26'!$H$17:$H$19</definedName>
    <definedName name="solver_rhs2" localSheetId="9" hidden="1">'Ex 8.32'!$I$16</definedName>
    <definedName name="solver_rhs2" localSheetId="2" hidden="1">'Ex 8.7'!$I$15:$I$17</definedName>
    <definedName name="solver_rhs3" localSheetId="5" hidden="1">'8.21 (Hot Tubes modificado)'!$I$16:$I$17</definedName>
    <definedName name="solver_rhs3" localSheetId="6" hidden="1">'Ex 8.26'!#REF!</definedName>
    <definedName name="solver_rhs3" localSheetId="9" hidden="1">'Ex 8.32'!$I$16</definedName>
    <definedName name="solver_rhs3" localSheetId="2" hidden="1">'Ex 8.7'!#REF!</definedName>
    <definedName name="solver_rhs4" localSheetId="5" hidden="1">'8.21 (Hot Tubes modificado)'!$I$18:$I$19</definedName>
    <definedName name="solver_rhs4" localSheetId="6" hidden="1">'Ex 8.26'!#REF!</definedName>
    <definedName name="solver_rhs4" localSheetId="9" hidden="1">'Ex 8.32'!#REF!</definedName>
    <definedName name="solver_rhs4" localSheetId="2" hidden="1">'Ex 8.7'!#REF!</definedName>
    <definedName name="solver_rhs5" localSheetId="6" hidden="1">'Ex 8.26'!#REF!</definedName>
    <definedName name="solver_rhs5" localSheetId="9" hidden="1">'Ex 8.32'!#REF!</definedName>
    <definedName name="solver_rhs5" localSheetId="2" hidden="1">'Ex 8.7'!#REF!</definedName>
    <definedName name="solver_rhs6" localSheetId="6" hidden="1">'Ex 8.26'!#REF!</definedName>
    <definedName name="solver_rhs6" localSheetId="9" hidden="1">'Ex 8.32'!#REF!</definedName>
    <definedName name="solver_rhs6" localSheetId="2" hidden="1">'Ex 8.7'!#REF!</definedName>
    <definedName name="solver_rhs7" localSheetId="6" hidden="1">'Ex 8.26'!#REF!</definedName>
    <definedName name="solver_rhs7" localSheetId="9" hidden="1">'Ex 8.32'!#REF!</definedName>
    <definedName name="solver_rhs7" localSheetId="2" hidden="1">'Ex 8.7'!#REF!</definedName>
    <definedName name="solver_rhs8" localSheetId="6" hidden="1">'Ex 8.26'!#REF!</definedName>
    <definedName name="solver_rhs8" localSheetId="9" hidden="1">'Ex 8.32'!#REF!</definedName>
    <definedName name="solver_rhs8" localSheetId="2" hidden="1">'Ex 8.7'!#REF!</definedName>
    <definedName name="solver_rhs9" localSheetId="6" hidden="1">'Ex 8.26'!#REF!</definedName>
    <definedName name="solver_rhs9" localSheetId="9" hidden="1">'Ex 8.32'!#REF!</definedName>
    <definedName name="solver_rhs9" localSheetId="2" hidden="1">'Ex 8.7'!#REF!</definedName>
    <definedName name="solver_rlx" localSheetId="5" hidden="1">2</definedName>
    <definedName name="solver_rlx" localSheetId="6" hidden="1">2</definedName>
    <definedName name="solver_rlx" localSheetId="9" hidden="1">2</definedName>
    <definedName name="solver_rlx" localSheetId="2" hidden="1">2</definedName>
    <definedName name="solver_rsd" localSheetId="5" hidden="1">0</definedName>
    <definedName name="solver_rsd" localSheetId="6" hidden="1">0</definedName>
    <definedName name="solver_rsd" localSheetId="9" hidden="1">0</definedName>
    <definedName name="solver_rsd" localSheetId="2" hidden="1">0</definedName>
    <definedName name="solver_scl" localSheetId="5" hidden="1">2</definedName>
    <definedName name="solver_scl" localSheetId="6" hidden="1">2</definedName>
    <definedName name="solver_scl" localSheetId="9" hidden="1">1</definedName>
    <definedName name="solver_scl" localSheetId="2" hidden="1">1</definedName>
    <definedName name="solver_sho" localSheetId="5" hidden="1">2</definedName>
    <definedName name="solver_sho" localSheetId="6" hidden="1">2</definedName>
    <definedName name="solver_sho" localSheetId="9" hidden="1">2</definedName>
    <definedName name="solver_sho" localSheetId="2" hidden="1">2</definedName>
    <definedName name="solver_ssz" localSheetId="5" hidden="1">100</definedName>
    <definedName name="solver_ssz" localSheetId="6" hidden="1">100</definedName>
    <definedName name="solver_ssz" localSheetId="9" hidden="1">100</definedName>
    <definedName name="solver_ssz" localSheetId="2" hidden="1">100</definedName>
    <definedName name="solver_tim" localSheetId="5" hidden="1">2147483647</definedName>
    <definedName name="solver_tim" localSheetId="6" hidden="1">2147483647</definedName>
    <definedName name="solver_tim" localSheetId="9" hidden="1">2147483647</definedName>
    <definedName name="solver_tim" localSheetId="2" hidden="1">2147483647</definedName>
    <definedName name="solver_tol" localSheetId="5" hidden="1">0</definedName>
    <definedName name="solver_tol" localSheetId="6" hidden="1">0</definedName>
    <definedName name="solver_tol" localSheetId="9" hidden="1">0</definedName>
    <definedName name="solver_tol" localSheetId="2" hidden="1">0</definedName>
    <definedName name="solver_typ" localSheetId="5" hidden="1">1</definedName>
    <definedName name="solver_typ" localSheetId="6" hidden="1">2</definedName>
    <definedName name="solver_typ" localSheetId="9" hidden="1">2</definedName>
    <definedName name="solver_typ" localSheetId="2" hidden="1">1</definedName>
    <definedName name="solver_val" localSheetId="5" hidden="1">0</definedName>
    <definedName name="solver_val" localSheetId="6" hidden="1">0</definedName>
    <definedName name="solver_val" localSheetId="9" hidden="1">0</definedName>
    <definedName name="solver_val" localSheetId="2" hidden="1">0</definedName>
    <definedName name="solver_ver" localSheetId="5" hidden="1">3</definedName>
    <definedName name="solver_ver" localSheetId="6" hidden="1">3</definedName>
    <definedName name="solver_ver" localSheetId="9" hidden="1">3</definedName>
    <definedName name="solver_ver" localSheetId="2" hidden="1">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7" l="1"/>
  <c r="D12" i="44"/>
  <c r="E12" i="44"/>
  <c r="F12" i="44"/>
  <c r="G12" i="44"/>
  <c r="G16" i="61"/>
  <c r="G17" i="61"/>
  <c r="G18" i="61"/>
  <c r="G19" i="61"/>
  <c r="D7" i="61"/>
  <c r="C7" i="61"/>
  <c r="G15" i="61"/>
  <c r="G14" i="61"/>
  <c r="G11" i="61"/>
  <c r="G12" i="61"/>
  <c r="G13" i="61"/>
  <c r="I15" i="52"/>
  <c r="G12" i="52"/>
  <c r="G16" i="52"/>
  <c r="E15" i="52"/>
  <c r="F15" i="52"/>
  <c r="D15" i="52"/>
  <c r="G15" i="52"/>
  <c r="D17" i="37"/>
  <c r="E17" i="37"/>
  <c r="F17" i="37"/>
  <c r="D18" i="37"/>
  <c r="E18" i="37"/>
  <c r="F18" i="37"/>
  <c r="D19" i="37"/>
  <c r="E19" i="37"/>
  <c r="F19" i="37"/>
  <c r="D20" i="37"/>
  <c r="E20" i="37"/>
  <c r="F20" i="37"/>
  <c r="H4" i="37"/>
  <c r="H5" i="37"/>
  <c r="H6" i="37"/>
  <c r="H7" i="37"/>
  <c r="H9" i="37"/>
  <c r="I17" i="44"/>
  <c r="F17" i="44"/>
  <c r="E17" i="44"/>
  <c r="D17" i="44"/>
  <c r="I16" i="44"/>
  <c r="F16" i="44"/>
  <c r="E16" i="44"/>
  <c r="D16" i="44"/>
  <c r="I15" i="44"/>
  <c r="F15" i="44"/>
  <c r="E15" i="44"/>
  <c r="D15" i="44"/>
  <c r="H20" i="37"/>
  <c r="H18" i="37"/>
  <c r="H19" i="37"/>
  <c r="H17" i="37"/>
  <c r="G16" i="44"/>
  <c r="G17" i="44"/>
  <c r="G7" i="61"/>
  <c r="G15" i="44"/>
</calcChain>
</file>

<file path=xl/sharedStrings.xml><?xml version="1.0" encoding="utf-8"?>
<sst xmlns="http://schemas.openxmlformats.org/spreadsheetml/2006/main" count="378" uniqueCount="147">
  <si>
    <t>x1</t>
  </si>
  <si>
    <t>x2</t>
  </si>
  <si>
    <t>Max</t>
  </si>
  <si>
    <t>&lt;=</t>
  </si>
  <si>
    <t>Restrições:</t>
  </si>
  <si>
    <t>Min</t>
  </si>
  <si>
    <t>Dep. 1</t>
  </si>
  <si>
    <t>Dep. 2</t>
  </si>
  <si>
    <t>Dep. 3</t>
  </si>
  <si>
    <t>Chip A</t>
  </si>
  <si>
    <t>Chip B</t>
  </si>
  <si>
    <t>Chip C</t>
  </si>
  <si>
    <t>Horas processamento por 100 chips</t>
  </si>
  <si>
    <t>Disponibilidade (horas)</t>
  </si>
  <si>
    <t>Chip</t>
  </si>
  <si>
    <t>Lucro Total</t>
  </si>
  <si>
    <t>Dalton</t>
  </si>
  <si>
    <t>Rome</t>
  </si>
  <si>
    <t>Canton</t>
  </si>
  <si>
    <t>Kennesaw</t>
  </si>
  <si>
    <t>Coord. X</t>
  </si>
  <si>
    <t>Coord. Y</t>
  </si>
  <si>
    <t>Dist. Total</t>
  </si>
  <si>
    <t>Dist. Máxima</t>
  </si>
  <si>
    <t># viagens (estimat.)</t>
  </si>
  <si>
    <t>dist. Total percorrida</t>
  </si>
  <si>
    <t>xA</t>
  </si>
  <si>
    <t>xB</t>
  </si>
  <si>
    <t>xC</t>
  </si>
  <si>
    <t>Microsoft Excel 16.0 Answer Report</t>
  </si>
  <si>
    <t>Result: Solver found a solution.  All Constraints and optimality conditions are satisfied.</t>
  </si>
  <si>
    <t>Solver Engine</t>
  </si>
  <si>
    <t>Engine: GRG Nonlinear</t>
  </si>
  <si>
    <t>Solver Options</t>
  </si>
  <si>
    <t>Max Time Unlimited,  Iterations Unlimited, Precision 0,000001, Use Automatic Scaling</t>
  </si>
  <si>
    <t>Max Subproblems Unlimited, Max Integer Sols Unlimited, Integer Tolerance 0%,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</si>
  <si>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</si>
  <si>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</si>
  <si>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</si>
  <si>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</si>
  <si>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</si>
  <si>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</si>
  <si>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</si>
  <si>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</si>
  <si>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</si>
  <si>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</si>
  <si>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</si>
  <si>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</si>
  <si>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$G$12</t>
  </si>
  <si>
    <t>$D$11</t>
  </si>
  <si>
    <t>Contin</t>
  </si>
  <si>
    <t>$E$11</t>
  </si>
  <si>
    <t>$F$11</t>
  </si>
  <si>
    <t>$G$15</t>
  </si>
  <si>
    <t>Not Binding</t>
  </si>
  <si>
    <t>$G$16</t>
  </si>
  <si>
    <t>$G$16&lt;=$I$16</t>
  </si>
  <si>
    <t>$G$17</t>
  </si>
  <si>
    <t>$G$17&lt;=$I$17</t>
  </si>
  <si>
    <t>Microsoft Excel 16.0 Sensitivity Report</t>
  </si>
  <si>
    <t>Final</t>
  </si>
  <si>
    <t>Value</t>
  </si>
  <si>
    <t>Reduced</t>
  </si>
  <si>
    <t>Gradient</t>
  </si>
  <si>
    <t>Lagrange</t>
  </si>
  <si>
    <t>Multiplier</t>
  </si>
  <si>
    <t>Iterations: 5 Subproblems: 0</t>
  </si>
  <si>
    <t>Binding</t>
  </si>
  <si>
    <t>A</t>
  </si>
  <si>
    <t>B</t>
  </si>
  <si>
    <t>C</t>
  </si>
  <si>
    <t>Matriz de Covariâncias</t>
  </si>
  <si>
    <t>Retorno médio anual</t>
  </si>
  <si>
    <t>Retorno mín. pretendido</t>
  </si>
  <si>
    <t>Investimento</t>
  </si>
  <si>
    <t>Retorno mín pretendido</t>
  </si>
  <si>
    <t>&gt;=</t>
  </si>
  <si>
    <t>Variância Total</t>
  </si>
  <si>
    <t>Inv. Total (100%)</t>
  </si>
  <si>
    <t>=</t>
  </si>
  <si>
    <t>Report Created: 20-05-2021 16:53:06</t>
  </si>
  <si>
    <t>Solution Time: 0,062 Seconds.</t>
  </si>
  <si>
    <t xml:space="preserve"> Convergence 0,0001, Population Size 100, Random Seed 0, Derivatives Forward, Require Bounds</t>
  </si>
  <si>
    <t>Objective Cell (Min)</t>
  </si>
  <si>
    <t>Investimento xA</t>
  </si>
  <si>
    <t>Investimento xB</t>
  </si>
  <si>
    <t>Investimento xC</t>
  </si>
  <si>
    <t>$G$15&gt;=$I$15</t>
  </si>
  <si>
    <t>$G$16=$I$16</t>
  </si>
  <si>
    <t>p1</t>
  </si>
  <si>
    <t>p2</t>
  </si>
  <si>
    <t xml:space="preserve"> R.H.Side</t>
  </si>
  <si>
    <t>L.H.Side</t>
  </si>
  <si>
    <t>Disponível</t>
  </si>
  <si>
    <t>Usado</t>
  </si>
  <si>
    <t>Tubo (m)</t>
  </si>
  <si>
    <t>Trabalho (h)</t>
  </si>
  <si>
    <t>Bombas</t>
  </si>
  <si>
    <t>Restrições</t>
  </si>
  <si>
    <t>Total</t>
  </si>
  <si>
    <t>Lucro</t>
  </si>
  <si>
    <t>N.º a produzir</t>
  </si>
  <si>
    <t>(HL)</t>
  </si>
  <si>
    <t>(AS)</t>
  </si>
  <si>
    <t>Custo unit.</t>
  </si>
  <si>
    <t>procura AS</t>
  </si>
  <si>
    <t>procura HL</t>
  </si>
  <si>
    <t>preço máx AS</t>
  </si>
  <si>
    <t>preço máx HL</t>
  </si>
  <si>
    <t>preço min AS</t>
  </si>
  <si>
    <t>preço min HL</t>
  </si>
  <si>
    <t>qt</t>
  </si>
  <si>
    <t>preço</t>
  </si>
  <si>
    <t>Chip xA</t>
  </si>
  <si>
    <t>Chip xB</t>
  </si>
  <si>
    <t>Chip xC</t>
  </si>
  <si>
    <t>$G$15&lt;=$I$15</t>
  </si>
  <si>
    <t>Solution Time: 0,047 Seconds.</t>
  </si>
  <si>
    <t>Iterations: 7 Subproblems: 0</t>
  </si>
  <si>
    <t>Report Created: 20/05/2021 21:26:18</t>
  </si>
  <si>
    <t>Solution Time: 0,063 Seconds.</t>
  </si>
  <si>
    <t>Iterations: 8 Subproblems: 0</t>
  </si>
  <si>
    <t>Max Time Unlimited,  Iterations Unlimited, Precision 0,000001</t>
  </si>
  <si>
    <t xml:space="preserve"> Convergence 0,0001, Population Size 100, Random Seed 0, Derivatives Central</t>
  </si>
  <si>
    <t>$G$7</t>
  </si>
  <si>
    <t>$C$6</t>
  </si>
  <si>
    <t>N.º a produzir x1</t>
  </si>
  <si>
    <t>$D$6</t>
  </si>
  <si>
    <t>N.º a produzir x2</t>
  </si>
  <si>
    <t>$E$6</t>
  </si>
  <si>
    <t>N.º a produzir p1</t>
  </si>
  <si>
    <t>$F$6</t>
  </si>
  <si>
    <t>N.º a produzir p2</t>
  </si>
  <si>
    <t>$G$11</t>
  </si>
  <si>
    <t>$G$11&lt;=$I$11</t>
  </si>
  <si>
    <t>$G$12&lt;=$I$12</t>
  </si>
  <si>
    <t>$G$13</t>
  </si>
  <si>
    <t>$G$13&lt;=$I$13</t>
  </si>
  <si>
    <t>$G$14</t>
  </si>
  <si>
    <t>$G$14=$I$14</t>
  </si>
  <si>
    <t>$G$15=$I$15</t>
  </si>
  <si>
    <t>$G$18</t>
  </si>
  <si>
    <t>$G$18&gt;=$I$18</t>
  </si>
  <si>
    <t>$G$19</t>
  </si>
  <si>
    <t>$G$19&gt;=$I$19</t>
  </si>
  <si>
    <t>Report Created: 20/05/2021 21:26:19</t>
  </si>
  <si>
    <t xml:space="preserve"> Convergence 0,0001, Population Size 100, Random Seed 0, Derivatives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</si>
</sst>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3" borderId="0" xfId="0" applyFont="1" applyFill="1"/>
    <xf numFmtId="4" fontId="1" fillId="0" borderId="0" xfId="0" applyNumberFormat="1" applyFont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0" xfId="0" applyNumberForma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5" borderId="3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1" xfId="0" applyFill="1" applyBorder="1"/>
    <xf numFmtId="0" fontId="1" fillId="5" borderId="12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1" fillId="5" borderId="11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8" xfId="0" applyFont="1" applyFill="1" applyBorder="1"/>
    <xf numFmtId="0" fontId="7" fillId="5" borderId="5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4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" fillId="5" borderId="19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9" xfId="0" applyFill="1" applyBorder="1"/>
    <xf numFmtId="0" fontId="1" fillId="6" borderId="19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2" borderId="13" xfId="0" applyFont="1" applyFill="1" applyBorder="1"/>
    <xf numFmtId="4" fontId="1" fillId="2" borderId="13" xfId="0" applyNumberFormat="1" applyFont="1" applyFill="1" applyBorder="1"/>
    <xf numFmtId="4" fontId="1" fillId="7" borderId="0" xfId="0" applyNumberFormat="1" applyFont="1" applyFill="1"/>
    <xf numFmtId="0" fontId="1" fillId="7" borderId="0" xfId="0" applyFont="1" applyFill="1"/>
    <xf numFmtId="0" fontId="1" fillId="8" borderId="20" xfId="0" applyFont="1" applyFill="1" applyBorder="1"/>
    <xf numFmtId="0" fontId="1" fillId="8" borderId="14" xfId="0" applyFont="1" applyFill="1" applyBorder="1"/>
    <xf numFmtId="0" fontId="1" fillId="8" borderId="15" xfId="0" applyFont="1" applyFill="1" applyBorder="1"/>
    <xf numFmtId="0" fontId="6" fillId="8" borderId="20" xfId="0" applyFont="1" applyFill="1" applyBorder="1"/>
    <xf numFmtId="0" fontId="6" fillId="8" borderId="14" xfId="0" applyFont="1" applyFill="1" applyBorder="1"/>
    <xf numFmtId="0" fontId="6" fillId="8" borderId="15" xfId="0" applyFont="1" applyFill="1" applyBorder="1"/>
    <xf numFmtId="0" fontId="0" fillId="8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0B9E-FD48-4884-AE0A-AB2DBFFE5594}">
  <dimension ref="A1:G30"/>
  <sheetViews>
    <sheetView showGridLines="0" tabSelected="1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10.5703125" bestFit="1" customWidth="1"/>
    <col min="4" max="4" width="13.7109375" bestFit="1" customWidth="1"/>
    <col min="5" max="5" width="12.85546875" bestFit="1" customWidth="1"/>
    <col min="6" max="6" width="11.42578125" bestFit="1" customWidth="1"/>
    <col min="7" max="7" width="12" bestFit="1" customWidth="1"/>
  </cols>
  <sheetData>
    <row r="1" spans="1:5" x14ac:dyDescent="0.25">
      <c r="A1" s="1" t="s">
        <v>29</v>
      </c>
    </row>
    <row r="2" spans="1:5" x14ac:dyDescent="0.25">
      <c r="A2" s="1"/>
    </row>
    <row r="3" spans="1:5" x14ac:dyDescent="0.25">
      <c r="A3" s="1"/>
    </row>
    <row r="4" spans="1:5" x14ac:dyDescent="0.25">
      <c r="A4" s="1" t="s">
        <v>30</v>
      </c>
    </row>
    <row r="5" spans="1:5" x14ac:dyDescent="0.25">
      <c r="A5" s="1" t="s">
        <v>31</v>
      </c>
    </row>
    <row r="6" spans="1:5" x14ac:dyDescent="0.25">
      <c r="A6" s="1"/>
      <c r="B6" t="s">
        <v>32</v>
      </c>
    </row>
    <row r="7" spans="1:5" x14ac:dyDescent="0.25">
      <c r="A7" s="1"/>
      <c r="B7" t="s">
        <v>117</v>
      </c>
    </row>
    <row r="8" spans="1:5" x14ac:dyDescent="0.25">
      <c r="A8" s="1"/>
      <c r="B8" t="s">
        <v>118</v>
      </c>
    </row>
    <row r="9" spans="1:5" x14ac:dyDescent="0.25">
      <c r="A9" s="1" t="s">
        <v>33</v>
      </c>
    </row>
    <row r="10" spans="1:5" x14ac:dyDescent="0.25">
      <c r="B10" t="s">
        <v>34</v>
      </c>
    </row>
    <row r="11" spans="1:5" x14ac:dyDescent="0.25">
      <c r="B11" t="s">
        <v>146</v>
      </c>
    </row>
    <row r="12" spans="1:5" x14ac:dyDescent="0.25">
      <c r="B12" t="s">
        <v>35</v>
      </c>
    </row>
    <row r="14" spans="1:5" ht="15.75" thickBot="1" x14ac:dyDescent="0.3">
      <c r="A14" t="s">
        <v>36</v>
      </c>
    </row>
    <row r="15" spans="1:5" ht="15.75" thickBot="1" x14ac:dyDescent="0.3">
      <c r="B15" s="24" t="s">
        <v>37</v>
      </c>
      <c r="C15" s="24" t="s">
        <v>38</v>
      </c>
      <c r="D15" s="24" t="s">
        <v>39</v>
      </c>
      <c r="E15" s="24" t="s">
        <v>40</v>
      </c>
    </row>
    <row r="16" spans="1:5" ht="15.75" thickBot="1" x14ac:dyDescent="0.3">
      <c r="B16" s="6" t="s">
        <v>48</v>
      </c>
      <c r="C16" s="6" t="s">
        <v>15</v>
      </c>
      <c r="D16" s="8">
        <v>2498</v>
      </c>
      <c r="E16" s="8">
        <v>2648.7782199847998</v>
      </c>
    </row>
    <row r="19" spans="1:7" ht="15.75" thickBot="1" x14ac:dyDescent="0.3">
      <c r="A19" t="s">
        <v>41</v>
      </c>
    </row>
    <row r="20" spans="1:7" ht="15.75" thickBot="1" x14ac:dyDescent="0.3">
      <c r="B20" s="24" t="s">
        <v>37</v>
      </c>
      <c r="C20" s="24" t="s">
        <v>38</v>
      </c>
      <c r="D20" s="24" t="s">
        <v>39</v>
      </c>
      <c r="E20" s="24" t="s">
        <v>40</v>
      </c>
      <c r="F20" s="24" t="s">
        <v>42</v>
      </c>
    </row>
    <row r="21" spans="1:7" x14ac:dyDescent="0.25">
      <c r="B21" s="7" t="s">
        <v>49</v>
      </c>
      <c r="C21" s="7" t="s">
        <v>113</v>
      </c>
      <c r="D21" s="7">
        <v>0</v>
      </c>
      <c r="E21" s="7">
        <v>11.857143037586374</v>
      </c>
      <c r="F21" s="7" t="s">
        <v>50</v>
      </c>
    </row>
    <row r="22" spans="1:7" x14ac:dyDescent="0.25">
      <c r="B22" s="7" t="s">
        <v>51</v>
      </c>
      <c r="C22" s="7" t="s">
        <v>114</v>
      </c>
      <c r="D22" s="7">
        <v>0</v>
      </c>
      <c r="E22" s="7">
        <v>7.8750009871101616</v>
      </c>
      <c r="F22" s="7" t="s">
        <v>50</v>
      </c>
    </row>
    <row r="23" spans="1:7" ht="15.75" thickBot="1" x14ac:dyDescent="0.3">
      <c r="B23" s="6" t="s">
        <v>52</v>
      </c>
      <c r="C23" s="6" t="s">
        <v>115</v>
      </c>
      <c r="D23" s="6">
        <v>0</v>
      </c>
      <c r="E23" s="6">
        <v>11.702125593660696</v>
      </c>
      <c r="F23" s="6" t="s">
        <v>50</v>
      </c>
    </row>
    <row r="26" spans="1:7" ht="15.75" thickBot="1" x14ac:dyDescent="0.3">
      <c r="A26" t="s">
        <v>43</v>
      </c>
    </row>
    <row r="27" spans="1:7" ht="15.75" thickBot="1" x14ac:dyDescent="0.3">
      <c r="B27" s="24" t="s">
        <v>37</v>
      </c>
      <c r="C27" s="24" t="s">
        <v>38</v>
      </c>
      <c r="D27" s="24" t="s">
        <v>44</v>
      </c>
      <c r="E27" s="24" t="s">
        <v>45</v>
      </c>
      <c r="F27" s="24" t="s">
        <v>46</v>
      </c>
      <c r="G27" s="24" t="s">
        <v>47</v>
      </c>
    </row>
    <row r="28" spans="1:7" x14ac:dyDescent="0.25">
      <c r="B28" s="7" t="s">
        <v>53</v>
      </c>
      <c r="C28" s="7" t="s">
        <v>6</v>
      </c>
      <c r="D28" s="9">
        <v>98.12993346162223</v>
      </c>
      <c r="E28" s="7" t="s">
        <v>116</v>
      </c>
      <c r="F28" s="7" t="s">
        <v>54</v>
      </c>
      <c r="G28" s="7">
        <v>9901.8700665383785</v>
      </c>
    </row>
    <row r="29" spans="1:7" x14ac:dyDescent="0.25">
      <c r="B29" s="7" t="s">
        <v>55</v>
      </c>
      <c r="C29" s="7" t="s">
        <v>7</v>
      </c>
      <c r="D29" s="9">
        <v>90.320666804595476</v>
      </c>
      <c r="E29" s="7" t="s">
        <v>56</v>
      </c>
      <c r="F29" s="7" t="s">
        <v>54</v>
      </c>
      <c r="G29" s="7">
        <v>8909.679333195405</v>
      </c>
    </row>
    <row r="30" spans="1:7" ht="15.75" thickBot="1" x14ac:dyDescent="0.3">
      <c r="B30" s="6" t="s">
        <v>57</v>
      </c>
      <c r="C30" s="6" t="s">
        <v>8</v>
      </c>
      <c r="D30" s="8">
        <v>90.475684248521162</v>
      </c>
      <c r="E30" s="6" t="s">
        <v>58</v>
      </c>
      <c r="F30" s="6" t="s">
        <v>54</v>
      </c>
      <c r="G30" s="6">
        <v>10909.52431575148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3975-3675-49C2-BF31-A66E6E93A519}">
  <dimension ref="A1:E18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7.7109375" bestFit="1" customWidth="1"/>
    <col min="4" max="4" width="12" bestFit="1" customWidth="1"/>
    <col min="5" max="5" width="10" bestFit="1" customWidth="1"/>
  </cols>
  <sheetData>
    <row r="1" spans="1:5" x14ac:dyDescent="0.25">
      <c r="A1" s="1" t="s">
        <v>59</v>
      </c>
    </row>
    <row r="2" spans="1:5" x14ac:dyDescent="0.25">
      <c r="A2" s="1"/>
    </row>
    <row r="3" spans="1:5" x14ac:dyDescent="0.25">
      <c r="A3" s="1"/>
    </row>
    <row r="6" spans="1:5" ht="15.75" thickBot="1" x14ac:dyDescent="0.3">
      <c r="A6" t="s">
        <v>41</v>
      </c>
    </row>
    <row r="7" spans="1:5" x14ac:dyDescent="0.25">
      <c r="B7" s="25"/>
      <c r="C7" s="25"/>
      <c r="D7" s="25" t="s">
        <v>60</v>
      </c>
      <c r="E7" s="25" t="s">
        <v>62</v>
      </c>
    </row>
    <row r="8" spans="1:5" ht="15.75" thickBot="1" x14ac:dyDescent="0.3">
      <c r="B8" s="26" t="s">
        <v>37</v>
      </c>
      <c r="C8" s="26" t="s">
        <v>38</v>
      </c>
      <c r="D8" s="26" t="s">
        <v>61</v>
      </c>
      <c r="E8" s="26" t="s">
        <v>63</v>
      </c>
    </row>
    <row r="9" spans="1:5" x14ac:dyDescent="0.25">
      <c r="B9" s="7" t="s">
        <v>49</v>
      </c>
      <c r="C9" s="7" t="s">
        <v>113</v>
      </c>
      <c r="D9" s="7">
        <v>11.857143037586374</v>
      </c>
      <c r="E9" s="7">
        <v>0</v>
      </c>
    </row>
    <row r="10" spans="1:5" x14ac:dyDescent="0.25">
      <c r="B10" s="7" t="s">
        <v>51</v>
      </c>
      <c r="C10" s="7" t="s">
        <v>114</v>
      </c>
      <c r="D10" s="7">
        <v>7.8750009871101616</v>
      </c>
      <c r="E10" s="7">
        <v>0</v>
      </c>
    </row>
    <row r="11" spans="1:5" ht="15.75" thickBot="1" x14ac:dyDescent="0.3">
      <c r="B11" s="6" t="s">
        <v>52</v>
      </c>
      <c r="C11" s="6" t="s">
        <v>115</v>
      </c>
      <c r="D11" s="6">
        <v>11.702125593660696</v>
      </c>
      <c r="E11" s="6">
        <v>0</v>
      </c>
    </row>
    <row r="13" spans="1:5" ht="15.75" thickBot="1" x14ac:dyDescent="0.3">
      <c r="A13" t="s">
        <v>43</v>
      </c>
    </row>
    <row r="14" spans="1:5" x14ac:dyDescent="0.25">
      <c r="B14" s="25"/>
      <c r="C14" s="25"/>
      <c r="D14" s="25" t="s">
        <v>60</v>
      </c>
      <c r="E14" s="25" t="s">
        <v>64</v>
      </c>
    </row>
    <row r="15" spans="1:5" ht="15.75" thickBot="1" x14ac:dyDescent="0.3">
      <c r="B15" s="26" t="s">
        <v>37</v>
      </c>
      <c r="C15" s="26" t="s">
        <v>38</v>
      </c>
      <c r="D15" s="26" t="s">
        <v>61</v>
      </c>
      <c r="E15" s="26" t="s">
        <v>65</v>
      </c>
    </row>
    <row r="16" spans="1:5" x14ac:dyDescent="0.25">
      <c r="B16" s="7" t="s">
        <v>53</v>
      </c>
      <c r="C16" s="7" t="s">
        <v>6</v>
      </c>
      <c r="D16" s="7">
        <v>98.12993346162223</v>
      </c>
      <c r="E16" s="7">
        <v>0</v>
      </c>
    </row>
    <row r="17" spans="2:5" x14ac:dyDescent="0.25">
      <c r="B17" s="7" t="s">
        <v>55</v>
      </c>
      <c r="C17" s="7" t="s">
        <v>7</v>
      </c>
      <c r="D17" s="7">
        <v>90.320666804595476</v>
      </c>
      <c r="E17" s="7">
        <v>0</v>
      </c>
    </row>
    <row r="18" spans="2:5" ht="15.75" thickBot="1" x14ac:dyDescent="0.3">
      <c r="B18" s="6" t="s">
        <v>57</v>
      </c>
      <c r="C18" s="6" t="s">
        <v>8</v>
      </c>
      <c r="D18" s="6">
        <v>90.475684248521162</v>
      </c>
      <c r="E18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7923-063B-4AAE-8C2D-B539180D1192}">
  <dimension ref="B2:I17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6" width="9" customWidth="1"/>
    <col min="7" max="7" width="9.42578125" bestFit="1" customWidth="1"/>
    <col min="8" max="8" width="4" bestFit="1" customWidth="1"/>
    <col min="9" max="9" width="6.5703125" bestFit="1" customWidth="1"/>
  </cols>
  <sheetData>
    <row r="2" spans="2:9" x14ac:dyDescent="0.25">
      <c r="C2" t="s">
        <v>12</v>
      </c>
    </row>
    <row r="3" spans="2:9" x14ac:dyDescent="0.25">
      <c r="C3" s="35"/>
      <c r="D3" s="36" t="s">
        <v>9</v>
      </c>
      <c r="E3" s="36" t="s">
        <v>10</v>
      </c>
      <c r="F3" s="36" t="s">
        <v>11</v>
      </c>
      <c r="G3" s="35"/>
      <c r="H3" t="s">
        <v>13</v>
      </c>
    </row>
    <row r="4" spans="2:9" x14ac:dyDescent="0.25">
      <c r="C4" s="37" t="s">
        <v>6</v>
      </c>
      <c r="D4" s="30">
        <v>3</v>
      </c>
      <c r="E4" s="30">
        <v>2</v>
      </c>
      <c r="F4" s="30">
        <v>4</v>
      </c>
      <c r="G4" s="37">
        <v>10000</v>
      </c>
    </row>
    <row r="5" spans="2:9" x14ac:dyDescent="0.25">
      <c r="C5" s="37" t="s">
        <v>7</v>
      </c>
      <c r="D5" s="30">
        <v>2</v>
      </c>
      <c r="E5" s="30">
        <v>4</v>
      </c>
      <c r="F5" s="30">
        <v>3</v>
      </c>
      <c r="G5" s="37">
        <v>9000</v>
      </c>
    </row>
    <row r="6" spans="2:9" x14ac:dyDescent="0.25">
      <c r="C6" s="38" t="s">
        <v>8</v>
      </c>
      <c r="D6" s="32">
        <v>3</v>
      </c>
      <c r="E6" s="32">
        <v>4</v>
      </c>
      <c r="F6" s="32">
        <v>2</v>
      </c>
      <c r="G6" s="38">
        <v>11000</v>
      </c>
    </row>
    <row r="10" spans="2:9" x14ac:dyDescent="0.25">
      <c r="D10" s="1" t="s">
        <v>26</v>
      </c>
      <c r="E10" s="1" t="s">
        <v>27</v>
      </c>
      <c r="F10" s="1" t="s">
        <v>28</v>
      </c>
    </row>
    <row r="11" spans="2:9" x14ac:dyDescent="0.25">
      <c r="C11" s="1" t="s">
        <v>14</v>
      </c>
      <c r="D11" s="52">
        <v>11.857143037586374</v>
      </c>
      <c r="E11" s="53">
        <v>7.8750009871101616</v>
      </c>
      <c r="F11" s="54">
        <v>11.702125593660696</v>
      </c>
      <c r="G11" s="3"/>
    </row>
    <row r="12" spans="2:9" x14ac:dyDescent="0.25">
      <c r="B12" s="2" t="s">
        <v>2</v>
      </c>
      <c r="C12" s="1" t="s">
        <v>15</v>
      </c>
      <c r="D12">
        <f>-0.35*D11^2+8.3*D11+540</f>
        <v>589.2071428571428</v>
      </c>
      <c r="E12">
        <f>-0.6*E11^2+9.45*E11+1108</f>
        <v>1145.2093749999995</v>
      </c>
      <c r="F12">
        <f>-0.47*F11^2+11*F11+850</f>
        <v>914.36170212765762</v>
      </c>
      <c r="G12" s="56">
        <f>SUM(D12:F12)</f>
        <v>2648.7782199847998</v>
      </c>
    </row>
    <row r="14" spans="2:9" x14ac:dyDescent="0.25">
      <c r="C14" s="1" t="s">
        <v>4</v>
      </c>
      <c r="G14" s="3"/>
      <c r="I14" s="2"/>
    </row>
    <row r="15" spans="2:9" x14ac:dyDescent="0.25">
      <c r="C15" s="1" t="s">
        <v>6</v>
      </c>
      <c r="D15">
        <f>D4</f>
        <v>3</v>
      </c>
      <c r="E15">
        <f t="shared" ref="E15:F15" si="0">E4</f>
        <v>2</v>
      </c>
      <c r="F15">
        <f t="shared" si="0"/>
        <v>4</v>
      </c>
      <c r="G15" s="57">
        <f>SUMPRODUCT($D$11:$F$11,D15:F15)</f>
        <v>98.12993346162223</v>
      </c>
      <c r="H15" s="4" t="s">
        <v>3</v>
      </c>
      <c r="I15" s="59">
        <f>G4</f>
        <v>10000</v>
      </c>
    </row>
    <row r="16" spans="2:9" x14ac:dyDescent="0.25">
      <c r="C16" s="1" t="s">
        <v>7</v>
      </c>
      <c r="D16">
        <f t="shared" ref="D16:F17" si="1">D5</f>
        <v>2</v>
      </c>
      <c r="E16">
        <f t="shared" si="1"/>
        <v>4</v>
      </c>
      <c r="F16">
        <f t="shared" si="1"/>
        <v>3</v>
      </c>
      <c r="G16" s="57">
        <f t="shared" ref="G16" si="2">SUMPRODUCT($D$11:$F$11,D16:F16)</f>
        <v>90.320666804595476</v>
      </c>
      <c r="H16" s="4" t="s">
        <v>3</v>
      </c>
      <c r="I16" s="60">
        <f t="shared" ref="I16:I17" si="3">G5</f>
        <v>9000</v>
      </c>
    </row>
    <row r="17" spans="3:9" x14ac:dyDescent="0.25">
      <c r="C17" s="1" t="s">
        <v>8</v>
      </c>
      <c r="D17">
        <f t="shared" si="1"/>
        <v>3</v>
      </c>
      <c r="E17">
        <f t="shared" si="1"/>
        <v>4</v>
      </c>
      <c r="F17">
        <f t="shared" si="1"/>
        <v>2</v>
      </c>
      <c r="G17" s="57">
        <f>SUMPRODUCT($D$11:$F$11,D17:F17)</f>
        <v>90.475684248521162</v>
      </c>
      <c r="H17" s="4" t="s">
        <v>3</v>
      </c>
      <c r="I17" s="61">
        <f t="shared" si="3"/>
        <v>11000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1C1B-8F1F-464E-8D79-9ED7293E23C3}">
  <dimension ref="A1:G37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15.85546875" bestFit="1" customWidth="1"/>
    <col min="4" max="4" width="13.7109375" bestFit="1" customWidth="1"/>
    <col min="5" max="5" width="12.85546875" bestFit="1" customWidth="1"/>
    <col min="6" max="6" width="11.42578125" bestFit="1" customWidth="1"/>
    <col min="7" max="7" width="12" bestFit="1" customWidth="1"/>
  </cols>
  <sheetData>
    <row r="1" spans="1:5" x14ac:dyDescent="0.25">
      <c r="A1" s="1" t="s">
        <v>29</v>
      </c>
    </row>
    <row r="2" spans="1:5" x14ac:dyDescent="0.25">
      <c r="A2" s="1"/>
    </row>
    <row r="3" spans="1:5" x14ac:dyDescent="0.25">
      <c r="A3" s="1" t="s">
        <v>119</v>
      </c>
    </row>
    <row r="4" spans="1:5" x14ac:dyDescent="0.25">
      <c r="A4" s="1" t="s">
        <v>30</v>
      </c>
    </row>
    <row r="5" spans="1:5" x14ac:dyDescent="0.25">
      <c r="A5" s="1" t="s">
        <v>31</v>
      </c>
    </row>
    <row r="6" spans="1:5" x14ac:dyDescent="0.25">
      <c r="A6" s="1"/>
      <c r="B6" t="s">
        <v>32</v>
      </c>
    </row>
    <row r="7" spans="1:5" x14ac:dyDescent="0.25">
      <c r="A7" s="1"/>
      <c r="B7" t="s">
        <v>120</v>
      </c>
    </row>
    <row r="8" spans="1:5" x14ac:dyDescent="0.25">
      <c r="A8" s="1"/>
      <c r="B8" t="s">
        <v>121</v>
      </c>
    </row>
    <row r="9" spans="1:5" x14ac:dyDescent="0.25">
      <c r="A9" s="1" t="s">
        <v>33</v>
      </c>
    </row>
    <row r="10" spans="1:5" x14ac:dyDescent="0.25">
      <c r="B10" t="s">
        <v>122</v>
      </c>
    </row>
    <row r="11" spans="1:5" x14ac:dyDescent="0.25">
      <c r="B11" t="s">
        <v>123</v>
      </c>
    </row>
    <row r="12" spans="1:5" x14ac:dyDescent="0.25">
      <c r="B12" t="s">
        <v>35</v>
      </c>
    </row>
    <row r="14" spans="1:5" ht="15.75" thickBot="1" x14ac:dyDescent="0.3">
      <c r="A14" t="s">
        <v>36</v>
      </c>
    </row>
    <row r="15" spans="1:5" ht="15.75" thickBot="1" x14ac:dyDescent="0.3">
      <c r="B15" s="21" t="s">
        <v>37</v>
      </c>
      <c r="C15" s="21" t="s">
        <v>38</v>
      </c>
      <c r="D15" s="21" t="s">
        <v>39</v>
      </c>
      <c r="E15" s="21" t="s">
        <v>40</v>
      </c>
    </row>
    <row r="16" spans="1:5" ht="15.75" thickBot="1" x14ac:dyDescent="0.3">
      <c r="B16" s="6" t="s">
        <v>124</v>
      </c>
      <c r="C16" s="6" t="s">
        <v>100</v>
      </c>
      <c r="D16" s="6">
        <v>0</v>
      </c>
      <c r="E16" s="6">
        <v>113347.47078581876</v>
      </c>
    </row>
    <row r="19" spans="1:7" ht="15.75" thickBot="1" x14ac:dyDescent="0.3">
      <c r="A19" t="s">
        <v>41</v>
      </c>
    </row>
    <row r="20" spans="1:7" ht="15.75" thickBot="1" x14ac:dyDescent="0.3">
      <c r="B20" s="21" t="s">
        <v>37</v>
      </c>
      <c r="C20" s="21" t="s">
        <v>38</v>
      </c>
      <c r="D20" s="21" t="s">
        <v>39</v>
      </c>
      <c r="E20" s="21" t="s">
        <v>40</v>
      </c>
      <c r="F20" s="21" t="s">
        <v>42</v>
      </c>
    </row>
    <row r="21" spans="1:7" x14ac:dyDescent="0.25">
      <c r="B21" s="7" t="s">
        <v>125</v>
      </c>
      <c r="C21" s="7" t="s">
        <v>126</v>
      </c>
      <c r="D21" s="7">
        <v>0</v>
      </c>
      <c r="E21" s="7">
        <v>75.624998258586473</v>
      </c>
      <c r="F21" s="7" t="s">
        <v>50</v>
      </c>
    </row>
    <row r="22" spans="1:7" x14ac:dyDescent="0.25">
      <c r="B22" s="7" t="s">
        <v>127</v>
      </c>
      <c r="C22" s="7" t="s">
        <v>128</v>
      </c>
      <c r="D22" s="7">
        <v>0</v>
      </c>
      <c r="E22" s="7">
        <v>110.00000262424359</v>
      </c>
      <c r="F22" s="7" t="s">
        <v>50</v>
      </c>
    </row>
    <row r="23" spans="1:7" x14ac:dyDescent="0.25">
      <c r="B23" s="7" t="s">
        <v>129</v>
      </c>
      <c r="C23" s="7" t="s">
        <v>130</v>
      </c>
      <c r="D23" s="7">
        <v>0</v>
      </c>
      <c r="E23" s="7">
        <v>1282.1428684926759</v>
      </c>
      <c r="F23" s="7" t="s">
        <v>50</v>
      </c>
    </row>
    <row r="24" spans="1:7" ht="15.75" thickBot="1" x14ac:dyDescent="0.3">
      <c r="B24" s="6" t="s">
        <v>131</v>
      </c>
      <c r="C24" s="6" t="s">
        <v>132</v>
      </c>
      <c r="D24" s="6">
        <v>0</v>
      </c>
      <c r="E24" s="6">
        <v>1433.3333198559483</v>
      </c>
      <c r="F24" s="6" t="s">
        <v>50</v>
      </c>
    </row>
    <row r="27" spans="1:7" ht="15.75" thickBot="1" x14ac:dyDescent="0.3">
      <c r="A27" t="s">
        <v>43</v>
      </c>
    </row>
    <row r="28" spans="1:7" ht="15.75" thickBot="1" x14ac:dyDescent="0.3">
      <c r="B28" s="21" t="s">
        <v>37</v>
      </c>
      <c r="C28" s="21" t="s">
        <v>38</v>
      </c>
      <c r="D28" s="21" t="s">
        <v>44</v>
      </c>
      <c r="E28" s="21" t="s">
        <v>45</v>
      </c>
      <c r="F28" s="21" t="s">
        <v>46</v>
      </c>
      <c r="G28" s="21" t="s">
        <v>47</v>
      </c>
    </row>
    <row r="29" spans="1:7" x14ac:dyDescent="0.25">
      <c r="B29" s="7" t="s">
        <v>133</v>
      </c>
      <c r="C29" s="7" t="s">
        <v>97</v>
      </c>
      <c r="D29" s="7">
        <v>185.62500088283008</v>
      </c>
      <c r="E29" s="7" t="s">
        <v>134</v>
      </c>
      <c r="F29" s="7" t="s">
        <v>54</v>
      </c>
      <c r="G29" s="7">
        <v>14.374999117169921</v>
      </c>
    </row>
    <row r="30" spans="1:7" x14ac:dyDescent="0.25">
      <c r="B30" s="7" t="s">
        <v>48</v>
      </c>
      <c r="C30" s="7" t="s">
        <v>96</v>
      </c>
      <c r="D30" s="7">
        <v>1340.6250000727398</v>
      </c>
      <c r="E30" s="7" t="s">
        <v>135</v>
      </c>
      <c r="F30" s="7" t="s">
        <v>54</v>
      </c>
      <c r="G30" s="7">
        <v>225.37499992726021</v>
      </c>
    </row>
    <row r="31" spans="1:7" x14ac:dyDescent="0.25">
      <c r="B31" s="7" t="s">
        <v>136</v>
      </c>
      <c r="C31" s="7" t="s">
        <v>95</v>
      </c>
      <c r="D31" s="7">
        <v>2667.5000210909352</v>
      </c>
      <c r="E31" s="7" t="s">
        <v>137</v>
      </c>
      <c r="F31" s="7" t="s">
        <v>54</v>
      </c>
      <c r="G31" s="7">
        <v>212.49997890906479</v>
      </c>
    </row>
    <row r="32" spans="1:7" x14ac:dyDescent="0.25">
      <c r="B32" s="7" t="s">
        <v>138</v>
      </c>
      <c r="C32" s="7" t="s">
        <v>105</v>
      </c>
      <c r="D32" s="7">
        <v>300.00000024480477</v>
      </c>
      <c r="E32" s="7" t="s">
        <v>139</v>
      </c>
      <c r="F32" s="7" t="s">
        <v>67</v>
      </c>
      <c r="G32" s="7">
        <v>0</v>
      </c>
    </row>
    <row r="33" spans="2:7" x14ac:dyDescent="0.25">
      <c r="B33" s="7" t="s">
        <v>53</v>
      </c>
      <c r="C33" s="7" t="s">
        <v>106</v>
      </c>
      <c r="D33" s="7">
        <v>325.00000060263585</v>
      </c>
      <c r="E33" s="7" t="s">
        <v>140</v>
      </c>
      <c r="F33" s="7" t="s">
        <v>67</v>
      </c>
      <c r="G33" s="7">
        <v>0</v>
      </c>
    </row>
    <row r="34" spans="2:7" x14ac:dyDescent="0.25">
      <c r="B34" s="7" t="s">
        <v>55</v>
      </c>
      <c r="C34" s="7" t="s">
        <v>107</v>
      </c>
      <c r="D34" s="7">
        <v>1282.1428684926759</v>
      </c>
      <c r="E34" s="7" t="s">
        <v>56</v>
      </c>
      <c r="F34" s="7" t="s">
        <v>54</v>
      </c>
      <c r="G34" s="7">
        <v>217.85713150732408</v>
      </c>
    </row>
    <row r="35" spans="2:7" x14ac:dyDescent="0.25">
      <c r="B35" s="7" t="s">
        <v>57</v>
      </c>
      <c r="C35" s="7" t="s">
        <v>108</v>
      </c>
      <c r="D35" s="7">
        <v>1433.3333198559483</v>
      </c>
      <c r="E35" s="7" t="s">
        <v>58</v>
      </c>
      <c r="F35" s="7" t="s">
        <v>54</v>
      </c>
      <c r="G35" s="7">
        <v>66.666680144051725</v>
      </c>
    </row>
    <row r="36" spans="2:7" x14ac:dyDescent="0.25">
      <c r="B36" s="7" t="s">
        <v>141</v>
      </c>
      <c r="C36" s="7" t="s">
        <v>109</v>
      </c>
      <c r="D36" s="7">
        <v>1282.1428684926759</v>
      </c>
      <c r="E36" s="7" t="s">
        <v>142</v>
      </c>
      <c r="F36" s="7" t="s">
        <v>54</v>
      </c>
      <c r="G36" s="7">
        <v>282.14286849267592</v>
      </c>
    </row>
    <row r="37" spans="2:7" ht="15.75" thickBot="1" x14ac:dyDescent="0.3">
      <c r="B37" s="6" t="s">
        <v>143</v>
      </c>
      <c r="C37" s="6" t="s">
        <v>110</v>
      </c>
      <c r="D37" s="6">
        <v>1433.3333198559483</v>
      </c>
      <c r="E37" s="6" t="s">
        <v>144</v>
      </c>
      <c r="F37" s="6" t="s">
        <v>54</v>
      </c>
      <c r="G37" s="6">
        <v>433.33331985594828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3EC2-1223-4FAC-B53D-6F449B794633}">
  <dimension ref="A1:E25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15.85546875" bestFit="1" customWidth="1"/>
    <col min="4" max="5" width="12" bestFit="1" customWidth="1"/>
  </cols>
  <sheetData>
    <row r="1" spans="1:5" x14ac:dyDescent="0.25">
      <c r="A1" s="1" t="s">
        <v>59</v>
      </c>
    </row>
    <row r="2" spans="1:5" x14ac:dyDescent="0.25">
      <c r="A2" s="1"/>
    </row>
    <row r="3" spans="1:5" x14ac:dyDescent="0.25">
      <c r="A3" s="1" t="s">
        <v>145</v>
      </c>
    </row>
    <row r="6" spans="1:5" ht="15.75" thickBot="1" x14ac:dyDescent="0.3">
      <c r="A6" t="s">
        <v>41</v>
      </c>
    </row>
    <row r="7" spans="1:5" x14ac:dyDescent="0.25">
      <c r="B7" s="22"/>
      <c r="C7" s="22"/>
      <c r="D7" s="22" t="s">
        <v>60</v>
      </c>
      <c r="E7" s="22" t="s">
        <v>62</v>
      </c>
    </row>
    <row r="8" spans="1:5" ht="15.75" thickBot="1" x14ac:dyDescent="0.3">
      <c r="B8" s="23" t="s">
        <v>37</v>
      </c>
      <c r="C8" s="23" t="s">
        <v>38</v>
      </c>
      <c r="D8" s="23" t="s">
        <v>61</v>
      </c>
      <c r="E8" s="23" t="s">
        <v>63</v>
      </c>
    </row>
    <row r="9" spans="1:5" x14ac:dyDescent="0.25">
      <c r="B9" s="7" t="s">
        <v>125</v>
      </c>
      <c r="C9" s="7" t="s">
        <v>126</v>
      </c>
      <c r="D9" s="7">
        <v>75.624998258586473</v>
      </c>
      <c r="E9" s="7">
        <v>0</v>
      </c>
    </row>
    <row r="10" spans="1:5" x14ac:dyDescent="0.25">
      <c r="B10" s="7" t="s">
        <v>127</v>
      </c>
      <c r="C10" s="7" t="s">
        <v>128</v>
      </c>
      <c r="D10" s="7">
        <v>110.00000262424359</v>
      </c>
      <c r="E10" s="7">
        <v>0</v>
      </c>
    </row>
    <row r="11" spans="1:5" x14ac:dyDescent="0.25">
      <c r="B11" s="7" t="s">
        <v>129</v>
      </c>
      <c r="C11" s="7" t="s">
        <v>130</v>
      </c>
      <c r="D11" s="7">
        <v>1282.1428684926759</v>
      </c>
      <c r="E11" s="7">
        <v>0</v>
      </c>
    </row>
    <row r="12" spans="1:5" ht="15.75" thickBot="1" x14ac:dyDescent="0.3">
      <c r="B12" s="6" t="s">
        <v>131</v>
      </c>
      <c r="C12" s="6" t="s">
        <v>132</v>
      </c>
      <c r="D12" s="6">
        <v>1433.3333198559483</v>
      </c>
      <c r="E12" s="6">
        <v>0</v>
      </c>
    </row>
    <row r="14" spans="1:5" ht="15.75" thickBot="1" x14ac:dyDescent="0.3">
      <c r="A14" t="s">
        <v>43</v>
      </c>
    </row>
    <row r="15" spans="1:5" x14ac:dyDescent="0.25">
      <c r="B15" s="22"/>
      <c r="C15" s="22"/>
      <c r="D15" s="22" t="s">
        <v>60</v>
      </c>
      <c r="E15" s="22" t="s">
        <v>64</v>
      </c>
    </row>
    <row r="16" spans="1:5" ht="15.75" thickBot="1" x14ac:dyDescent="0.3">
      <c r="B16" s="23" t="s">
        <v>37</v>
      </c>
      <c r="C16" s="23" t="s">
        <v>38</v>
      </c>
      <c r="D16" s="23" t="s">
        <v>61</v>
      </c>
      <c r="E16" s="23" t="s">
        <v>65</v>
      </c>
    </row>
    <row r="17" spans="2:5" x14ac:dyDescent="0.25">
      <c r="B17" s="7" t="s">
        <v>133</v>
      </c>
      <c r="C17" s="7" t="s">
        <v>97</v>
      </c>
      <c r="D17" s="7">
        <v>185.62500088283008</v>
      </c>
      <c r="E17" s="7">
        <v>0</v>
      </c>
    </row>
    <row r="18" spans="2:5" x14ac:dyDescent="0.25">
      <c r="B18" s="7" t="s">
        <v>48</v>
      </c>
      <c r="C18" s="7" t="s">
        <v>96</v>
      </c>
      <c r="D18" s="7">
        <v>1340.6250000727398</v>
      </c>
      <c r="E18" s="7">
        <v>0</v>
      </c>
    </row>
    <row r="19" spans="2:5" x14ac:dyDescent="0.25">
      <c r="B19" s="7" t="s">
        <v>136</v>
      </c>
      <c r="C19" s="7" t="s">
        <v>95</v>
      </c>
      <c r="D19" s="7">
        <v>2667.5000210909352</v>
      </c>
      <c r="E19" s="7">
        <v>0</v>
      </c>
    </row>
    <row r="20" spans="2:5" x14ac:dyDescent="0.25">
      <c r="B20" s="7" t="s">
        <v>138</v>
      </c>
      <c r="C20" s="7" t="s">
        <v>105</v>
      </c>
      <c r="D20" s="7">
        <v>300.00000024480477</v>
      </c>
      <c r="E20" s="7">
        <v>432.14288330078125</v>
      </c>
    </row>
    <row r="21" spans="2:5" x14ac:dyDescent="0.25">
      <c r="B21" s="7" t="s">
        <v>53</v>
      </c>
      <c r="C21" s="7" t="s">
        <v>106</v>
      </c>
      <c r="D21" s="7">
        <v>325.00000060263585</v>
      </c>
      <c r="E21" s="7">
        <v>733.33331298828125</v>
      </c>
    </row>
    <row r="22" spans="2:5" x14ac:dyDescent="0.25">
      <c r="B22" s="7" t="s">
        <v>55</v>
      </c>
      <c r="C22" s="7" t="s">
        <v>107</v>
      </c>
      <c r="D22" s="7">
        <v>1282.1428684926759</v>
      </c>
      <c r="E22" s="7">
        <v>0</v>
      </c>
    </row>
    <row r="23" spans="2:5" x14ac:dyDescent="0.25">
      <c r="B23" s="7" t="s">
        <v>57</v>
      </c>
      <c r="C23" s="7" t="s">
        <v>108</v>
      </c>
      <c r="D23" s="7">
        <v>1433.3333198559483</v>
      </c>
      <c r="E23" s="7">
        <v>0</v>
      </c>
    </row>
    <row r="24" spans="2:5" x14ac:dyDescent="0.25">
      <c r="B24" s="7" t="s">
        <v>141</v>
      </c>
      <c r="C24" s="7" t="s">
        <v>109</v>
      </c>
      <c r="D24" s="7">
        <v>1282.1428684926759</v>
      </c>
      <c r="E24" s="7">
        <v>0</v>
      </c>
    </row>
    <row r="25" spans="2:5" ht="15.75" thickBot="1" x14ac:dyDescent="0.3">
      <c r="B25" s="6" t="s">
        <v>143</v>
      </c>
      <c r="C25" s="6" t="s">
        <v>110</v>
      </c>
      <c r="D25" s="6">
        <v>1433.3333198559483</v>
      </c>
      <c r="E25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CAF4-93BF-46DF-8B98-A34E0E9579F9}">
  <dimension ref="A3:I21"/>
  <sheetViews>
    <sheetView zoomScaleNormal="100" workbookViewId="0"/>
  </sheetViews>
  <sheetFormatPr defaultRowHeight="15" x14ac:dyDescent="0.25"/>
  <cols>
    <col min="1" max="1" width="7.85546875" customWidth="1"/>
    <col min="2" max="2" width="18" bestFit="1" customWidth="1"/>
    <col min="3" max="6" width="6" customWidth="1"/>
    <col min="7" max="7" width="8.140625" bestFit="1" customWidth="1"/>
    <col min="8" max="8" width="5.42578125" bestFit="1" customWidth="1"/>
    <col min="9" max="9" width="10.42578125" bestFit="1" customWidth="1"/>
  </cols>
  <sheetData>
    <row r="3" spans="1:9" x14ac:dyDescent="0.25">
      <c r="C3" t="s">
        <v>111</v>
      </c>
      <c r="D3" t="s">
        <v>111</v>
      </c>
      <c r="E3" t="s">
        <v>112</v>
      </c>
      <c r="F3" t="s">
        <v>112</v>
      </c>
    </row>
    <row r="4" spans="1:9" x14ac:dyDescent="0.25">
      <c r="A4" s="1"/>
      <c r="C4" s="19" t="s">
        <v>103</v>
      </c>
      <c r="D4" s="19" t="s">
        <v>102</v>
      </c>
      <c r="E4" s="19" t="s">
        <v>103</v>
      </c>
      <c r="F4" s="19" t="s">
        <v>102</v>
      </c>
    </row>
    <row r="5" spans="1:9" x14ac:dyDescent="0.25">
      <c r="A5" s="1"/>
      <c r="C5" s="18" t="s">
        <v>0</v>
      </c>
      <c r="D5" s="18" t="s">
        <v>1</v>
      </c>
      <c r="E5" s="18" t="s">
        <v>89</v>
      </c>
      <c r="F5" s="18" t="s">
        <v>90</v>
      </c>
    </row>
    <row r="6" spans="1:9" x14ac:dyDescent="0.25">
      <c r="B6" s="16" t="s">
        <v>101</v>
      </c>
      <c r="C6" s="52">
        <v>75.624998258586473</v>
      </c>
      <c r="D6" s="53">
        <v>110.00000262424359</v>
      </c>
      <c r="E6" s="53">
        <v>1282.1428684926759</v>
      </c>
      <c r="F6" s="54">
        <v>1433.3333198559483</v>
      </c>
    </row>
    <row r="7" spans="1:9" x14ac:dyDescent="0.25">
      <c r="A7" s="17" t="s">
        <v>2</v>
      </c>
      <c r="B7" s="16" t="s">
        <v>100</v>
      </c>
      <c r="C7" s="20">
        <f>E6-C8</f>
        <v>432.14286849267592</v>
      </c>
      <c r="D7" s="20">
        <f>F6-D8</f>
        <v>733.33331985594828</v>
      </c>
      <c r="E7" s="20"/>
      <c r="F7" s="20"/>
      <c r="G7" s="55">
        <f>SUMPRODUCT(C7:D7*$C$6:$D$6)</f>
        <v>113347.47078581876</v>
      </c>
      <c r="H7" s="14" t="s">
        <v>99</v>
      </c>
    </row>
    <row r="8" spans="1:9" x14ac:dyDescent="0.25">
      <c r="A8" s="17"/>
      <c r="B8" s="16" t="s">
        <v>104</v>
      </c>
      <c r="C8" s="20">
        <v>850</v>
      </c>
      <c r="D8" s="20">
        <v>700</v>
      </c>
      <c r="E8" s="20"/>
      <c r="F8" s="20"/>
      <c r="G8" s="1"/>
      <c r="H8" s="14"/>
    </row>
    <row r="10" spans="1:9" x14ac:dyDescent="0.25">
      <c r="B10" s="16" t="s">
        <v>98</v>
      </c>
    </row>
    <row r="11" spans="1:9" x14ac:dyDescent="0.25">
      <c r="B11" s="16" t="s">
        <v>97</v>
      </c>
      <c r="C11" s="39">
        <v>1</v>
      </c>
      <c r="D11" s="40">
        <v>1</v>
      </c>
      <c r="E11" s="40"/>
      <c r="F11" s="41"/>
      <c r="G11" s="58">
        <f>SUMPRODUCT(C11:F11*$C$6:$F$6)</f>
        <v>185.62500088283008</v>
      </c>
      <c r="H11" s="15" t="s">
        <v>3</v>
      </c>
      <c r="I11" s="62">
        <v>200</v>
      </c>
    </row>
    <row r="12" spans="1:9" x14ac:dyDescent="0.25">
      <c r="B12" s="16" t="s">
        <v>96</v>
      </c>
      <c r="C12" s="42">
        <v>9</v>
      </c>
      <c r="D12" s="43">
        <v>6</v>
      </c>
      <c r="E12" s="43"/>
      <c r="F12" s="44"/>
      <c r="G12" s="58">
        <f t="shared" ref="G12:G14" si="0">SUMPRODUCT(C12:F12*$C$6:$F$6)</f>
        <v>1340.6250000727398</v>
      </c>
      <c r="H12" s="15" t="s">
        <v>3</v>
      </c>
      <c r="I12" s="63">
        <v>1566</v>
      </c>
    </row>
    <row r="13" spans="1:9" x14ac:dyDescent="0.25">
      <c r="A13" s="16"/>
      <c r="B13" s="16" t="s">
        <v>95</v>
      </c>
      <c r="C13" s="42">
        <v>12</v>
      </c>
      <c r="D13" s="43">
        <v>16</v>
      </c>
      <c r="E13" s="43"/>
      <c r="F13" s="44"/>
      <c r="G13" s="58">
        <f t="shared" si="0"/>
        <v>2667.5000210909352</v>
      </c>
      <c r="H13" s="15" t="s">
        <v>3</v>
      </c>
      <c r="I13" s="63">
        <v>2880</v>
      </c>
    </row>
    <row r="14" spans="1:9" x14ac:dyDescent="0.25">
      <c r="A14" s="16"/>
      <c r="B14" s="16" t="s">
        <v>105</v>
      </c>
      <c r="C14" s="42">
        <v>1</v>
      </c>
      <c r="D14" s="43"/>
      <c r="E14" s="43">
        <v>0.17499999999999999</v>
      </c>
      <c r="F14" s="44"/>
      <c r="G14" s="58">
        <f t="shared" si="0"/>
        <v>300.00000024480477</v>
      </c>
      <c r="H14" s="15" t="s">
        <v>79</v>
      </c>
      <c r="I14" s="63">
        <v>300</v>
      </c>
    </row>
    <row r="15" spans="1:9" x14ac:dyDescent="0.25">
      <c r="A15" s="16"/>
      <c r="B15" s="16" t="s">
        <v>106</v>
      </c>
      <c r="C15" s="42"/>
      <c r="D15" s="43">
        <v>1</v>
      </c>
      <c r="E15" s="43"/>
      <c r="F15" s="44">
        <v>0.15</v>
      </c>
      <c r="G15" s="58">
        <f>SUMPRODUCT(C15:F15*$C$6:$F$6)</f>
        <v>325.00000060263585</v>
      </c>
      <c r="H15" s="15" t="s">
        <v>79</v>
      </c>
      <c r="I15" s="63">
        <v>325</v>
      </c>
    </row>
    <row r="16" spans="1:9" x14ac:dyDescent="0.25">
      <c r="A16" s="16"/>
      <c r="B16" s="16" t="s">
        <v>107</v>
      </c>
      <c r="C16" s="42"/>
      <c r="D16" s="43"/>
      <c r="E16" s="43">
        <v>1</v>
      </c>
      <c r="F16" s="44"/>
      <c r="G16" s="58">
        <f t="shared" ref="G16:G19" si="1">SUMPRODUCT(C16:F16*$C$6:$F$6)</f>
        <v>1282.1428684926759</v>
      </c>
      <c r="H16" s="15" t="s">
        <v>3</v>
      </c>
      <c r="I16" s="63">
        <v>1500</v>
      </c>
    </row>
    <row r="17" spans="1:9" x14ac:dyDescent="0.25">
      <c r="A17" s="16"/>
      <c r="B17" s="16" t="s">
        <v>108</v>
      </c>
      <c r="C17" s="42"/>
      <c r="D17" s="43"/>
      <c r="E17" s="43"/>
      <c r="F17" s="44">
        <v>1</v>
      </c>
      <c r="G17" s="58">
        <f t="shared" si="1"/>
        <v>1433.3333198559483</v>
      </c>
      <c r="H17" s="15" t="s">
        <v>3</v>
      </c>
      <c r="I17" s="63">
        <v>1500</v>
      </c>
    </row>
    <row r="18" spans="1:9" x14ac:dyDescent="0.25">
      <c r="A18" s="16"/>
      <c r="B18" s="16" t="s">
        <v>109</v>
      </c>
      <c r="C18" s="42"/>
      <c r="D18" s="43"/>
      <c r="E18" s="43">
        <v>1</v>
      </c>
      <c r="F18" s="44"/>
      <c r="G18" s="58">
        <f t="shared" si="1"/>
        <v>1282.1428684926759</v>
      </c>
      <c r="H18" s="15" t="s">
        <v>76</v>
      </c>
      <c r="I18" s="63">
        <v>1000</v>
      </c>
    </row>
    <row r="19" spans="1:9" x14ac:dyDescent="0.25">
      <c r="A19" s="16"/>
      <c r="B19" s="16" t="s">
        <v>110</v>
      </c>
      <c r="C19" s="45"/>
      <c r="D19" s="46"/>
      <c r="E19" s="46"/>
      <c r="F19" s="47">
        <v>1</v>
      </c>
      <c r="G19" s="58">
        <f t="shared" si="1"/>
        <v>1433.3333198559483</v>
      </c>
      <c r="H19" s="15" t="s">
        <v>76</v>
      </c>
      <c r="I19" s="64">
        <v>1000</v>
      </c>
    </row>
    <row r="20" spans="1:9" x14ac:dyDescent="0.25">
      <c r="G20" s="14" t="s">
        <v>94</v>
      </c>
      <c r="I20" s="14" t="s">
        <v>93</v>
      </c>
    </row>
    <row r="21" spans="1:9" x14ac:dyDescent="0.25">
      <c r="G21" s="13" t="s">
        <v>92</v>
      </c>
      <c r="H21" s="13"/>
      <c r="I21" s="13" t="s">
        <v>91</v>
      </c>
    </row>
  </sheetData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5201-768D-4C86-8355-FB5629B3FC8C}">
  <dimension ref="B3:H20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5" width="9" customWidth="1"/>
    <col min="6" max="6" width="18.5703125" bestFit="1" customWidth="1"/>
    <col min="7" max="7" width="4" bestFit="1" customWidth="1"/>
    <col min="8" max="8" width="13.5703125" customWidth="1"/>
  </cols>
  <sheetData>
    <row r="3" spans="2:8" x14ac:dyDescent="0.25">
      <c r="C3" s="35"/>
      <c r="D3" s="36" t="s">
        <v>20</v>
      </c>
      <c r="E3" s="33" t="s">
        <v>21</v>
      </c>
      <c r="F3" s="35" t="s">
        <v>24</v>
      </c>
      <c r="H3" t="s">
        <v>25</v>
      </c>
    </row>
    <row r="4" spans="2:8" x14ac:dyDescent="0.25">
      <c r="C4" s="37" t="s">
        <v>16</v>
      </c>
      <c r="D4" s="30">
        <v>9</v>
      </c>
      <c r="E4" s="31">
        <v>43</v>
      </c>
      <c r="F4" s="28">
        <v>130</v>
      </c>
      <c r="H4">
        <f>F4*F17</f>
        <v>1065.2584758801397</v>
      </c>
    </row>
    <row r="5" spans="2:8" x14ac:dyDescent="0.25">
      <c r="C5" s="37" t="s">
        <v>17</v>
      </c>
      <c r="D5" s="30">
        <v>2</v>
      </c>
      <c r="E5" s="31">
        <v>28</v>
      </c>
      <c r="F5" s="28">
        <v>75</v>
      </c>
      <c r="H5">
        <f t="shared" ref="H5:H7" si="0">F5*F18</f>
        <v>929.70038208957772</v>
      </c>
    </row>
    <row r="6" spans="2:8" x14ac:dyDescent="0.25">
      <c r="C6" s="37" t="s">
        <v>18</v>
      </c>
      <c r="D6" s="30">
        <v>51</v>
      </c>
      <c r="E6" s="31">
        <v>36</v>
      </c>
      <c r="F6" s="28">
        <v>90</v>
      </c>
      <c r="H6">
        <f t="shared" si="0"/>
        <v>3512.9985595618841</v>
      </c>
    </row>
    <row r="7" spans="2:8" x14ac:dyDescent="0.25">
      <c r="C7" s="38" t="s">
        <v>19</v>
      </c>
      <c r="D7" s="32">
        <v>19</v>
      </c>
      <c r="E7" s="27">
        <v>4</v>
      </c>
      <c r="F7" s="29">
        <v>80</v>
      </c>
      <c r="H7">
        <f t="shared" si="0"/>
        <v>2571.3131996677339</v>
      </c>
    </row>
    <row r="9" spans="2:8" x14ac:dyDescent="0.25">
      <c r="C9" s="48" t="s">
        <v>23</v>
      </c>
      <c r="D9" s="49">
        <v>50</v>
      </c>
      <c r="H9">
        <f>SUM(H4:H7)</f>
        <v>8079.270617199335</v>
      </c>
    </row>
    <row r="11" spans="2:8" x14ac:dyDescent="0.25">
      <c r="D11" s="1" t="s">
        <v>0</v>
      </c>
      <c r="E11" s="1" t="s">
        <v>1</v>
      </c>
    </row>
    <row r="12" spans="2:8" x14ac:dyDescent="0.25">
      <c r="C12" s="1" t="s">
        <v>14</v>
      </c>
      <c r="D12" s="52">
        <v>11.971870811844395</v>
      </c>
      <c r="E12" s="54">
        <v>35.363608817383131</v>
      </c>
      <c r="F12" s="3"/>
    </row>
    <row r="13" spans="2:8" x14ac:dyDescent="0.25">
      <c r="B13" s="2" t="s">
        <v>5</v>
      </c>
      <c r="C13" s="1" t="s">
        <v>22</v>
      </c>
      <c r="F13" s="56">
        <f>SUMPRODUCT(F4:F7,F17:F20)</f>
        <v>8079.270617199335</v>
      </c>
    </row>
    <row r="14" spans="2:8" x14ac:dyDescent="0.25">
      <c r="B14" s="2"/>
      <c r="C14" s="1"/>
      <c r="F14" s="5"/>
    </row>
    <row r="16" spans="2:8" x14ac:dyDescent="0.25">
      <c r="C16" s="1" t="s">
        <v>4</v>
      </c>
      <c r="F16" s="3"/>
      <c r="H16" s="2"/>
    </row>
    <row r="17" spans="3:8" x14ac:dyDescent="0.25">
      <c r="C17" s="1" t="s">
        <v>16</v>
      </c>
      <c r="D17">
        <f>D4</f>
        <v>9</v>
      </c>
      <c r="E17">
        <f>E4</f>
        <v>43</v>
      </c>
      <c r="F17" s="57">
        <f>SQRT(($D$12-D17)^2+($E$12-E17)^2)</f>
        <v>8.1942959683087668</v>
      </c>
      <c r="G17" s="4" t="s">
        <v>3</v>
      </c>
      <c r="H17" s="1">
        <f>$D$9</f>
        <v>50</v>
      </c>
    </row>
    <row r="18" spans="3:8" x14ac:dyDescent="0.25">
      <c r="C18" s="1" t="s">
        <v>17</v>
      </c>
      <c r="D18">
        <f t="shared" ref="D18:E18" si="1">D5</f>
        <v>2</v>
      </c>
      <c r="E18">
        <f t="shared" si="1"/>
        <v>28</v>
      </c>
      <c r="F18" s="57">
        <f t="shared" ref="F18:F19" si="2">SQRT(($D$12-D18)^2+($E$12-E18)^2)</f>
        <v>12.396005094527704</v>
      </c>
      <c r="G18" s="4" t="s">
        <v>3</v>
      </c>
      <c r="H18" s="1">
        <f t="shared" ref="H18:H19" si="3">$D$9</f>
        <v>50</v>
      </c>
    </row>
    <row r="19" spans="3:8" x14ac:dyDescent="0.25">
      <c r="C19" s="1" t="s">
        <v>18</v>
      </c>
      <c r="D19">
        <f t="shared" ref="D19:E19" si="4">D6</f>
        <v>51</v>
      </c>
      <c r="E19">
        <f t="shared" si="4"/>
        <v>36</v>
      </c>
      <c r="F19" s="57">
        <f t="shared" si="2"/>
        <v>39.03331732846538</v>
      </c>
      <c r="G19" s="4" t="s">
        <v>3</v>
      </c>
      <c r="H19" s="1">
        <f t="shared" si="3"/>
        <v>50</v>
      </c>
    </row>
    <row r="20" spans="3:8" x14ac:dyDescent="0.25">
      <c r="C20" s="1" t="s">
        <v>19</v>
      </c>
      <c r="D20">
        <f t="shared" ref="D20:E20" si="5">D7</f>
        <v>19</v>
      </c>
      <c r="E20">
        <f t="shared" si="5"/>
        <v>4</v>
      </c>
      <c r="F20" s="57">
        <f>SQRT(($D$12-D20)^2+($E$12-E20)^2)</f>
        <v>32.141414995846674</v>
      </c>
      <c r="G20" s="4" t="s">
        <v>3</v>
      </c>
      <c r="H20" s="1">
        <f>$D$9</f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7510-F56D-4184-96D2-8F135CDF1435}">
  <dimension ref="A1:G29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22.7109375" bestFit="1" customWidth="1"/>
    <col min="4" max="4" width="13.7109375" bestFit="1" customWidth="1"/>
    <col min="5" max="5" width="12.85546875" bestFit="1" customWidth="1"/>
    <col min="6" max="6" width="7.7109375" bestFit="1" customWidth="1"/>
    <col min="7" max="7" width="5.42578125" bestFit="1" customWidth="1"/>
  </cols>
  <sheetData>
    <row r="1" spans="1:5" x14ac:dyDescent="0.25">
      <c r="A1" s="1" t="s">
        <v>29</v>
      </c>
    </row>
    <row r="2" spans="1:5" x14ac:dyDescent="0.25">
      <c r="A2" s="1"/>
    </row>
    <row r="3" spans="1:5" x14ac:dyDescent="0.25">
      <c r="A3" s="1" t="s">
        <v>80</v>
      </c>
    </row>
    <row r="4" spans="1:5" x14ac:dyDescent="0.25">
      <c r="A4" s="1" t="s">
        <v>30</v>
      </c>
    </row>
    <row r="5" spans="1:5" x14ac:dyDescent="0.25">
      <c r="A5" s="1" t="s">
        <v>31</v>
      </c>
    </row>
    <row r="6" spans="1:5" x14ac:dyDescent="0.25">
      <c r="A6" s="1"/>
      <c r="B6" t="s">
        <v>32</v>
      </c>
    </row>
    <row r="7" spans="1:5" x14ac:dyDescent="0.25">
      <c r="A7" s="1"/>
      <c r="B7" t="s">
        <v>81</v>
      </c>
    </row>
    <row r="8" spans="1:5" x14ac:dyDescent="0.25">
      <c r="A8" s="1"/>
      <c r="B8" t="s">
        <v>66</v>
      </c>
    </row>
    <row r="9" spans="1:5" x14ac:dyDescent="0.25">
      <c r="A9" s="1" t="s">
        <v>33</v>
      </c>
    </row>
    <row r="10" spans="1:5" x14ac:dyDescent="0.25">
      <c r="B10" t="s">
        <v>34</v>
      </c>
    </row>
    <row r="11" spans="1:5" x14ac:dyDescent="0.25">
      <c r="B11" t="s">
        <v>82</v>
      </c>
    </row>
    <row r="12" spans="1:5" x14ac:dyDescent="0.25">
      <c r="B12" t="s">
        <v>35</v>
      </c>
    </row>
    <row r="14" spans="1:5" ht="15.75" thickBot="1" x14ac:dyDescent="0.3">
      <c r="A14" t="s">
        <v>83</v>
      </c>
    </row>
    <row r="15" spans="1:5" ht="15.75" thickBot="1" x14ac:dyDescent="0.3">
      <c r="B15" s="10" t="s">
        <v>37</v>
      </c>
      <c r="C15" s="10" t="s">
        <v>38</v>
      </c>
      <c r="D15" s="10" t="s">
        <v>39</v>
      </c>
      <c r="E15" s="10" t="s">
        <v>40</v>
      </c>
    </row>
    <row r="16" spans="1:5" ht="15.75" thickBot="1" x14ac:dyDescent="0.3">
      <c r="B16" s="6" t="s">
        <v>48</v>
      </c>
      <c r="C16" s="6" t="s">
        <v>77</v>
      </c>
      <c r="D16" s="6">
        <v>0</v>
      </c>
      <c r="E16" s="6">
        <v>9.4676280208925157E-3</v>
      </c>
    </row>
    <row r="19" spans="1:7" ht="15.75" thickBot="1" x14ac:dyDescent="0.3">
      <c r="A19" t="s">
        <v>41</v>
      </c>
    </row>
    <row r="20" spans="1:7" ht="15.75" thickBot="1" x14ac:dyDescent="0.3">
      <c r="B20" s="10" t="s">
        <v>37</v>
      </c>
      <c r="C20" s="10" t="s">
        <v>38</v>
      </c>
      <c r="D20" s="10" t="s">
        <v>39</v>
      </c>
      <c r="E20" s="10" t="s">
        <v>40</v>
      </c>
      <c r="F20" s="10" t="s">
        <v>42</v>
      </c>
    </row>
    <row r="21" spans="1:7" x14ac:dyDescent="0.25">
      <c r="B21" s="7" t="s">
        <v>49</v>
      </c>
      <c r="C21" s="7" t="s">
        <v>84</v>
      </c>
      <c r="D21" s="7">
        <v>0</v>
      </c>
      <c r="E21" s="7">
        <v>0.65526720211930345</v>
      </c>
      <c r="F21" s="7" t="s">
        <v>50</v>
      </c>
    </row>
    <row r="22" spans="1:7" x14ac:dyDescent="0.25">
      <c r="B22" s="7" t="s">
        <v>51</v>
      </c>
      <c r="C22" s="7" t="s">
        <v>85</v>
      </c>
      <c r="D22" s="7">
        <v>0</v>
      </c>
      <c r="E22" s="7">
        <v>6.8396850055645372E-2</v>
      </c>
      <c r="F22" s="7" t="s">
        <v>50</v>
      </c>
    </row>
    <row r="23" spans="1:7" ht="15.75" thickBot="1" x14ac:dyDescent="0.3">
      <c r="B23" s="6" t="s">
        <v>52</v>
      </c>
      <c r="C23" s="6" t="s">
        <v>86</v>
      </c>
      <c r="D23" s="6">
        <v>0</v>
      </c>
      <c r="E23" s="6">
        <v>0.276335947825051</v>
      </c>
      <c r="F23" s="6" t="s">
        <v>50</v>
      </c>
    </row>
    <row r="26" spans="1:7" ht="15.75" thickBot="1" x14ac:dyDescent="0.3">
      <c r="A26" t="s">
        <v>43</v>
      </c>
    </row>
    <row r="27" spans="1:7" ht="15.75" thickBot="1" x14ac:dyDescent="0.3">
      <c r="B27" s="10" t="s">
        <v>37</v>
      </c>
      <c r="C27" s="10" t="s">
        <v>38</v>
      </c>
      <c r="D27" s="10" t="s">
        <v>44</v>
      </c>
      <c r="E27" s="10" t="s">
        <v>45</v>
      </c>
      <c r="F27" s="10" t="s">
        <v>46</v>
      </c>
      <c r="G27" s="10" t="s">
        <v>47</v>
      </c>
    </row>
    <row r="28" spans="1:7" x14ac:dyDescent="0.25">
      <c r="B28" s="7" t="s">
        <v>53</v>
      </c>
      <c r="C28" s="7" t="s">
        <v>75</v>
      </c>
      <c r="D28" s="7">
        <v>0.12000000062771465</v>
      </c>
      <c r="E28" s="7" t="s">
        <v>87</v>
      </c>
      <c r="F28" s="7" t="s">
        <v>67</v>
      </c>
      <c r="G28" s="7">
        <v>0</v>
      </c>
    </row>
    <row r="29" spans="1:7" ht="15.75" thickBot="1" x14ac:dyDescent="0.3">
      <c r="B29" s="6" t="s">
        <v>55</v>
      </c>
      <c r="C29" s="6" t="s">
        <v>78</v>
      </c>
      <c r="D29" s="6">
        <v>0.99999999999999978</v>
      </c>
      <c r="E29" s="6" t="s">
        <v>88</v>
      </c>
      <c r="F29" s="6" t="s">
        <v>67</v>
      </c>
      <c r="G29" s="6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E2B0-6C73-402F-9F32-F8E2906FF063}">
  <dimension ref="A1:E17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22.7109375" bestFit="1" customWidth="1"/>
    <col min="4" max="5" width="12" bestFit="1" customWidth="1"/>
  </cols>
  <sheetData>
    <row r="1" spans="1:5" x14ac:dyDescent="0.25">
      <c r="A1" s="1" t="s">
        <v>59</v>
      </c>
    </row>
    <row r="2" spans="1:5" x14ac:dyDescent="0.25">
      <c r="A2" s="1"/>
    </row>
    <row r="3" spans="1:5" x14ac:dyDescent="0.25">
      <c r="A3" s="1" t="s">
        <v>80</v>
      </c>
    </row>
    <row r="6" spans="1:5" ht="15.75" thickBot="1" x14ac:dyDescent="0.3">
      <c r="A6" t="s">
        <v>41</v>
      </c>
    </row>
    <row r="7" spans="1:5" x14ac:dyDescent="0.25">
      <c r="B7" s="11"/>
      <c r="C7" s="11"/>
      <c r="D7" s="11" t="s">
        <v>60</v>
      </c>
      <c r="E7" s="11" t="s">
        <v>62</v>
      </c>
    </row>
    <row r="8" spans="1:5" ht="15.75" thickBot="1" x14ac:dyDescent="0.3">
      <c r="B8" s="12" t="s">
        <v>37</v>
      </c>
      <c r="C8" s="12" t="s">
        <v>38</v>
      </c>
      <c r="D8" s="12" t="s">
        <v>61</v>
      </c>
      <c r="E8" s="12" t="s">
        <v>63</v>
      </c>
    </row>
    <row r="9" spans="1:5" x14ac:dyDescent="0.25">
      <c r="B9" s="7" t="s">
        <v>49</v>
      </c>
      <c r="C9" s="7" t="s">
        <v>84</v>
      </c>
      <c r="D9" s="7">
        <v>0.65526720211930345</v>
      </c>
      <c r="E9" s="7">
        <v>0</v>
      </c>
    </row>
    <row r="10" spans="1:5" x14ac:dyDescent="0.25">
      <c r="B10" s="7" t="s">
        <v>51</v>
      </c>
      <c r="C10" s="7" t="s">
        <v>85</v>
      </c>
      <c r="D10" s="7">
        <v>6.8396850055645372E-2</v>
      </c>
      <c r="E10" s="7">
        <v>0</v>
      </c>
    </row>
    <row r="11" spans="1:5" ht="15.75" thickBot="1" x14ac:dyDescent="0.3">
      <c r="B11" s="6" t="s">
        <v>52</v>
      </c>
      <c r="C11" s="6" t="s">
        <v>86</v>
      </c>
      <c r="D11" s="6">
        <v>0.276335947825051</v>
      </c>
      <c r="E11" s="6">
        <v>0</v>
      </c>
    </row>
    <row r="13" spans="1:5" ht="15.75" thickBot="1" x14ac:dyDescent="0.3">
      <c r="A13" t="s">
        <v>43</v>
      </c>
    </row>
    <row r="14" spans="1:5" x14ac:dyDescent="0.25">
      <c r="B14" s="11"/>
      <c r="C14" s="11"/>
      <c r="D14" s="11" t="s">
        <v>60</v>
      </c>
      <c r="E14" s="11" t="s">
        <v>64</v>
      </c>
    </row>
    <row r="15" spans="1:5" ht="15.75" thickBot="1" x14ac:dyDescent="0.3">
      <c r="B15" s="12" t="s">
        <v>37</v>
      </c>
      <c r="C15" s="12" t="s">
        <v>38</v>
      </c>
      <c r="D15" s="12" t="s">
        <v>61</v>
      </c>
      <c r="E15" s="12" t="s">
        <v>65</v>
      </c>
    </row>
    <row r="16" spans="1:5" x14ac:dyDescent="0.25">
      <c r="B16" s="7" t="s">
        <v>53</v>
      </c>
      <c r="C16" s="7" t="s">
        <v>75</v>
      </c>
      <c r="D16" s="7">
        <v>0.12000000062771465</v>
      </c>
      <c r="E16" s="7">
        <v>0.52751923444914883</v>
      </c>
    </row>
    <row r="17" spans="2:5" ht="15.75" thickBot="1" x14ac:dyDescent="0.3">
      <c r="B17" s="6" t="s">
        <v>55</v>
      </c>
      <c r="C17" s="6" t="s">
        <v>78</v>
      </c>
      <c r="D17" s="6">
        <v>0.99999999999999978</v>
      </c>
      <c r="E17" s="6">
        <v>-4.4367020424980752E-2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CD03-8D3D-4446-B46A-61097300C60F}">
  <dimension ref="B2:I16"/>
  <sheetViews>
    <sheetView zoomScaleNormal="100" workbookViewId="0"/>
  </sheetViews>
  <sheetFormatPr defaultRowHeight="15" x14ac:dyDescent="0.25"/>
  <cols>
    <col min="2" max="2" width="6.140625" customWidth="1"/>
    <col min="3" max="3" width="23.42578125" bestFit="1" customWidth="1"/>
    <col min="4" max="6" width="9" customWidth="1"/>
    <col min="7" max="7" width="9.42578125" bestFit="1" customWidth="1"/>
    <col min="8" max="8" width="4" bestFit="1" customWidth="1"/>
    <col min="9" max="9" width="6" bestFit="1" customWidth="1"/>
  </cols>
  <sheetData>
    <row r="2" spans="2:9" x14ac:dyDescent="0.25">
      <c r="D2" s="51" t="s">
        <v>71</v>
      </c>
      <c r="E2" s="34"/>
      <c r="F2" s="49"/>
    </row>
    <row r="3" spans="2:9" x14ac:dyDescent="0.25">
      <c r="C3" s="35" t="s">
        <v>74</v>
      </c>
      <c r="D3" s="36" t="s">
        <v>68</v>
      </c>
      <c r="E3" s="36" t="s">
        <v>69</v>
      </c>
      <c r="F3" s="33" t="s">
        <v>70</v>
      </c>
      <c r="G3" s="35"/>
    </row>
    <row r="4" spans="2:9" x14ac:dyDescent="0.25">
      <c r="C4" s="37" t="s">
        <v>68</v>
      </c>
      <c r="D4" s="30">
        <v>2.5000000000000001E-2</v>
      </c>
      <c r="E4" s="30">
        <v>2.7999999999999998E-4</v>
      </c>
      <c r="F4" s="31">
        <v>-6.0000000000000001E-3</v>
      </c>
      <c r="G4" s="37"/>
    </row>
    <row r="5" spans="2:9" x14ac:dyDescent="0.25">
      <c r="C5" s="37" t="s">
        <v>69</v>
      </c>
      <c r="D5" s="30">
        <v>2.7999999999999998E-4</v>
      </c>
      <c r="E5" s="30">
        <v>1.4999999999999999E-2</v>
      </c>
      <c r="F5" s="31">
        <v>1.25E-3</v>
      </c>
      <c r="G5" s="37"/>
    </row>
    <row r="6" spans="2:9" x14ac:dyDescent="0.25">
      <c r="C6" s="38" t="s">
        <v>70</v>
      </c>
      <c r="D6" s="32">
        <v>-6.0000000000000001E-3</v>
      </c>
      <c r="E6" s="32">
        <v>1.25E-3</v>
      </c>
      <c r="F6" s="27">
        <v>0.01</v>
      </c>
      <c r="G6" s="38"/>
    </row>
    <row r="7" spans="2:9" x14ac:dyDescent="0.25">
      <c r="C7" s="50" t="s">
        <v>72</v>
      </c>
      <c r="D7" s="34">
        <v>0.14000000000000001</v>
      </c>
      <c r="E7" s="34">
        <v>0.09</v>
      </c>
      <c r="F7" s="49">
        <v>0.08</v>
      </c>
    </row>
    <row r="8" spans="2:9" x14ac:dyDescent="0.25">
      <c r="C8" s="50" t="s">
        <v>73</v>
      </c>
      <c r="D8" s="49">
        <v>0.12</v>
      </c>
    </row>
    <row r="10" spans="2:9" x14ac:dyDescent="0.25">
      <c r="D10" s="1" t="s">
        <v>26</v>
      </c>
      <c r="E10" s="1" t="s">
        <v>27</v>
      </c>
      <c r="F10" s="1" t="s">
        <v>28</v>
      </c>
    </row>
    <row r="11" spans="2:9" x14ac:dyDescent="0.25">
      <c r="C11" s="1" t="s">
        <v>74</v>
      </c>
      <c r="D11" s="52">
        <v>0.65526717731913176</v>
      </c>
      <c r="E11" s="53">
        <v>6.8396813744600451E-2</v>
      </c>
      <c r="F11" s="54">
        <v>0.27633602318136435</v>
      </c>
      <c r="G11" s="3"/>
    </row>
    <row r="12" spans="2:9" x14ac:dyDescent="0.25">
      <c r="B12" s="2" t="s">
        <v>5</v>
      </c>
      <c r="C12" s="1" t="s">
        <v>77</v>
      </c>
      <c r="G12" s="55">
        <f>D4*D11^2+E5*E11^2+F6*F11^2+2*(E4*D11*E11+F4*D11*F11+F5*E11*F11)</f>
        <v>9.4676270135438927E-3</v>
      </c>
    </row>
    <row r="14" spans="2:9" x14ac:dyDescent="0.25">
      <c r="C14" s="1" t="s">
        <v>4</v>
      </c>
      <c r="G14" s="3"/>
      <c r="I14" s="2"/>
    </row>
    <row r="15" spans="2:9" x14ac:dyDescent="0.25">
      <c r="C15" s="1" t="s">
        <v>75</v>
      </c>
      <c r="D15">
        <f>D7</f>
        <v>0.14000000000000001</v>
      </c>
      <c r="E15">
        <f t="shared" ref="E15:F15" si="0">E7</f>
        <v>0.09</v>
      </c>
      <c r="F15">
        <f t="shared" si="0"/>
        <v>0.08</v>
      </c>
      <c r="G15" s="58">
        <f>SUMPRODUCT(D15:F15,$D$11:$F$11)</f>
        <v>0.11999999991620165</v>
      </c>
      <c r="H15" s="4" t="s">
        <v>76</v>
      </c>
      <c r="I15" s="59">
        <f>D8</f>
        <v>0.12</v>
      </c>
    </row>
    <row r="16" spans="2:9" x14ac:dyDescent="0.25">
      <c r="C16" s="1" t="s">
        <v>78</v>
      </c>
      <c r="D16">
        <v>1</v>
      </c>
      <c r="E16">
        <v>1</v>
      </c>
      <c r="F16">
        <v>1</v>
      </c>
      <c r="G16" s="58">
        <f>SUMPRODUCT(D16:F16,$D$11:$F$11)</f>
        <v>1.0000000142450967</v>
      </c>
      <c r="H16" s="4" t="s">
        <v>79</v>
      </c>
      <c r="I16" s="6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Answer Report 8.7</vt:lpstr>
      <vt:lpstr>Sensitivity Report 8.7</vt:lpstr>
      <vt:lpstr>Ex 8.7</vt:lpstr>
      <vt:lpstr>Answer Report 8.21</vt:lpstr>
      <vt:lpstr>Sensitivity Report 8.21</vt:lpstr>
      <vt:lpstr>8.21 (Hot Tubes modificado)</vt:lpstr>
      <vt:lpstr>Ex 8.26</vt:lpstr>
      <vt:lpstr>Answer Report 8.32</vt:lpstr>
      <vt:lpstr>Sensitivity Report 8.32</vt:lpstr>
      <vt:lpstr>Ex 8.32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Catarina Nunes</dc:creator>
  <cp:lastModifiedBy>André Silvestre</cp:lastModifiedBy>
  <dcterms:created xsi:type="dcterms:W3CDTF">2021-05-06T00:20:27Z</dcterms:created>
  <dcterms:modified xsi:type="dcterms:W3CDTF">2023-01-14T14:52:28Z</dcterms:modified>
</cp:coreProperties>
</file>